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C:\Users\joand\Documents\Tesoreria 2025\Informes contables Daniel -2024\Noviembre de 2025\"/>
    </mc:Choice>
  </mc:AlternateContent>
  <xr:revisionPtr revIDLastSave="0" documentId="13_ncr:1_{EDF56139-5FB1-4DBD-AD43-273C361077FA}" xr6:coauthVersionLast="47" xr6:coauthVersionMax="47" xr10:uidLastSave="{00000000-0000-0000-0000-000000000000}"/>
  <bookViews>
    <workbookView xWindow="-120" yWindow="-120" windowWidth="29040" windowHeight="15720" xr2:uid="{00000000-000D-0000-FFFF-FFFF00000000}"/>
  </bookViews>
  <sheets>
    <sheet name="Seg Contratacion " sheetId="1" r:id="rId1"/>
  </sheets>
  <definedNames>
    <definedName name="_Hlk135144095" localSheetId="0">'Seg Contratacion '!$C$8</definedName>
    <definedName name="_Hlk135386276" localSheetId="0">'Seg Contratacion '!$C$10</definedName>
    <definedName name="_Hlk194495634" localSheetId="0">'Seg Contratacion '!$C$5</definedName>
    <definedName name="_Hlk206831042" localSheetId="0">'Seg Contratacion '!$C$13</definedName>
    <definedName name="_xlnm.Print_Area" localSheetId="0">'Seg Contratacion '!$A$1:$J$47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 i="1" l="1"/>
  <c r="N5" i="1" l="1"/>
  <c r="N6" i="1"/>
  <c r="N10" i="1"/>
  <c r="N14" i="1"/>
  <c r="N18" i="1"/>
  <c r="N22" i="1"/>
  <c r="N26" i="1"/>
  <c r="N30" i="1"/>
  <c r="N34" i="1"/>
  <c r="N38" i="1"/>
  <c r="N7" i="1"/>
  <c r="N11" i="1"/>
  <c r="N15" i="1"/>
  <c r="N19" i="1"/>
  <c r="N23" i="1"/>
  <c r="N27" i="1"/>
  <c r="N31" i="1"/>
  <c r="N35" i="1"/>
  <c r="N8" i="1"/>
  <c r="N12" i="1"/>
  <c r="N16" i="1"/>
  <c r="N20" i="1"/>
  <c r="N24" i="1"/>
  <c r="N28" i="1"/>
  <c r="N32" i="1"/>
  <c r="N36" i="1"/>
  <c r="N9" i="1"/>
  <c r="N13" i="1"/>
  <c r="N17" i="1"/>
  <c r="N21" i="1"/>
  <c r="N25" i="1"/>
  <c r="N29" i="1"/>
  <c r="N33" i="1"/>
  <c r="N37" i="1"/>
  <c r="H5" i="1"/>
  <c r="H6" i="1" l="1"/>
  <c r="H7" i="1"/>
  <c r="H8" i="1"/>
  <c r="H9" i="1"/>
  <c r="H10" i="1"/>
  <c r="H11" i="1"/>
  <c r="H12" i="1"/>
  <c r="H13" i="1"/>
  <c r="H14" i="1"/>
  <c r="H15" i="1"/>
  <c r="H16" i="1"/>
  <c r="H17" i="1"/>
  <c r="H18" i="1"/>
  <c r="H19" i="1"/>
  <c r="F39" i="1" l="1"/>
  <c r="G39" i="1"/>
  <c r="E39" i="1"/>
  <c r="H20" i="1"/>
  <c r="H21" i="1"/>
  <c r="H22" i="1"/>
  <c r="H23" i="1"/>
  <c r="H24" i="1"/>
  <c r="H25" i="1"/>
  <c r="H26" i="1"/>
  <c r="H27" i="1"/>
  <c r="H28" i="1"/>
  <c r="H29" i="1"/>
  <c r="H30" i="1"/>
  <c r="H31" i="1"/>
  <c r="H32" i="1"/>
  <c r="H33" i="1"/>
  <c r="H34" i="1"/>
  <c r="H35" i="1"/>
  <c r="H36" i="1"/>
  <c r="H37" i="1"/>
  <c r="H38" i="1"/>
  <c r="H39" i="1" l="1"/>
  <c r="I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CADEFE SAS</author>
  </authors>
  <commentList>
    <comment ref="C2" authorId="0" shapeId="0" xr:uid="{00000000-0006-0000-0000-000001000000}">
      <text>
        <r>
          <rPr>
            <b/>
            <sz val="9"/>
            <color indexed="81"/>
            <rFont val="Tahoma"/>
            <family val="2"/>
          </rPr>
          <t>SED- 
Debe ingresar el valor del presupuesto definitivo de ingresos del periodo a reportar.</t>
        </r>
      </text>
    </comment>
    <comment ref="E2" authorId="0" shapeId="0" xr:uid="{00000000-0006-0000-0000-000002000000}">
      <text>
        <r>
          <rPr>
            <b/>
            <sz val="9"/>
            <color indexed="81"/>
            <rFont val="Tahoma"/>
            <family val="2"/>
          </rPr>
          <t>SED- 
Se debe ingresar el mes el cual esta reportando</t>
        </r>
      </text>
    </comment>
    <comment ref="I2" authorId="0" shapeId="0" xr:uid="{00000000-0006-0000-0000-000003000000}">
      <text>
        <r>
          <rPr>
            <b/>
            <sz val="9"/>
            <color indexed="81"/>
            <rFont val="Tahoma"/>
            <family val="2"/>
          </rPr>
          <t xml:space="preserve">SED-
CALCULO AUTOMATICO
</t>
        </r>
      </text>
    </comment>
    <comment ref="C3" authorId="0" shapeId="0" xr:uid="{00000000-0006-0000-0000-000004000000}">
      <text>
        <r>
          <rPr>
            <b/>
            <sz val="9"/>
            <color indexed="81"/>
            <rFont val="Tahoma"/>
            <family val="2"/>
          </rPr>
          <t>SED- 
Debe ingresar el valor del presupuesto definitivo de gastos del periodo a reportar.</t>
        </r>
      </text>
    </comment>
  </commentList>
</comments>
</file>

<file path=xl/sharedStrings.xml><?xml version="1.0" encoding="utf-8"?>
<sst xmlns="http://schemas.openxmlformats.org/spreadsheetml/2006/main" count="153" uniqueCount="127">
  <si>
    <t>No. Contrato</t>
  </si>
  <si>
    <t xml:space="preserve">Clase de Contrato </t>
  </si>
  <si>
    <t>Objeto de Contrato (Abreviado)</t>
  </si>
  <si>
    <t xml:space="preserve">Contratista (Nombre y Apellido o en defecto Razón Social) </t>
  </si>
  <si>
    <t xml:space="preserve">Valor Inicial Contrato </t>
  </si>
  <si>
    <t xml:space="preserve">Adiciones </t>
  </si>
  <si>
    <t>Reducciones (Liberaciones)</t>
  </si>
  <si>
    <t xml:space="preserve">Valor Definitivo </t>
  </si>
  <si>
    <t xml:space="preserve">Fecha de Inicio </t>
  </si>
  <si>
    <t xml:space="preserve">Fecha de Terminación </t>
  </si>
  <si>
    <t>NOMBRE INSTITUCION EDUCATIVA:</t>
  </si>
  <si>
    <t>PRESPUESTO DEFINITIVO DE INGRESO:</t>
  </si>
  <si>
    <t>PRESPUESTO DEFINITIVO DE GASTOS:</t>
  </si>
  <si>
    <t>ESTADO DE NIVEL DE COMPROMISO:</t>
  </si>
  <si>
    <t xml:space="preserve">TOTALES </t>
  </si>
  <si>
    <t>MUNICIPIO:</t>
  </si>
  <si>
    <t xml:space="preserve">COMPROBANTE DE EGRESO </t>
  </si>
  <si>
    <t>CDP</t>
  </si>
  <si>
    <t>RP</t>
  </si>
  <si>
    <t xml:space="preserve">Espacio solamente informativo para seguimiento  </t>
  </si>
  <si>
    <t>Elaborado:</t>
  </si>
  <si>
    <t xml:space="preserve">Aux. Administrativo </t>
  </si>
  <si>
    <t xml:space="preserve">MES REPORTADO: </t>
  </si>
  <si>
    <t xml:space="preserve">FECHA ACTUAL </t>
  </si>
  <si>
    <t xml:space="preserve">ESTADO </t>
  </si>
  <si>
    <t xml:space="preserve">I.E RURAL JESUS MARIA MORALES </t>
  </si>
  <si>
    <t xml:space="preserve">CALARCA </t>
  </si>
  <si>
    <t xml:space="preserve">LUZ MERY GAVIRIA LOPEZ </t>
  </si>
  <si>
    <t>C.C. 25165385</t>
  </si>
  <si>
    <t>005</t>
  </si>
  <si>
    <t xml:space="preserve">PRESTACION DE SERVICIO </t>
  </si>
  <si>
    <r>
      <t>PRESTACIÓN DE SERVICIOS DE APOYO A LA GESTIÓN Y ACOMPAÑAMIENTO A PROCESOS CONTABLES, FINANCIEROS Y PRESUPUESTALES PARA LA INSTITUCIÓN EDUCATIVA JESÚS MARÍA MORALES DEL MUNICIPIO DE CALARCÁ QUINDIO</t>
    </r>
    <r>
      <rPr>
        <b/>
        <sz val="12"/>
        <color theme="1"/>
        <rFont val="Arial"/>
        <family val="2"/>
      </rPr>
      <t xml:space="preserve"> </t>
    </r>
    <r>
      <rPr>
        <sz val="12"/>
        <color theme="1"/>
        <rFont val="Arial"/>
        <family val="2"/>
      </rPr>
      <t xml:space="preserve"> </t>
    </r>
  </si>
  <si>
    <t>ALBA LUCIA TOTENA RODRIGUEZ</t>
  </si>
  <si>
    <t>0011</t>
  </si>
  <si>
    <t>0013</t>
  </si>
  <si>
    <t>006</t>
  </si>
  <si>
    <t>Suministro e instalación de pared en draywall, con estuco y pintura para mejoramiento  de salones de preescolar y primero así mismo instalación de lámparas herméticas de dos tubos en los dos grados,  puerta metálica para el salón de primero instalación de tablero acrílico, traslado de  televisor de 55" en el salón de primero, como también instalación de  tomas eléctricos en la sede Jesús María Morales. En la sede puerto rico en el salón No 1 desinstalación de un acrílico e instalación de malla metálica para evitar ingresos de insectos; igualmente suministro e instalación en superboard para almacenaje de deportes y silletería con medidas de 7.25 de ancho 2.10 de profundidad y 3.10 de altura, aplicación de anticorrosivo y pintura de la misma año 2025.</t>
  </si>
  <si>
    <t>ROMEL CEIR BRAVO MARTINEZ</t>
  </si>
  <si>
    <t>0014</t>
  </si>
  <si>
    <t>0012</t>
  </si>
  <si>
    <t>007</t>
  </si>
  <si>
    <t xml:space="preserve">COMPRAVENTA </t>
  </si>
  <si>
    <t>compra de elementos de aseo para todas las sedes de la Institución Educativa Rural Jesús María Morales vigencia 2025</t>
  </si>
  <si>
    <t>DALILA CARDENAS MEDINA</t>
  </si>
  <si>
    <t>0017</t>
  </si>
  <si>
    <t>008</t>
  </si>
  <si>
    <t>Prestación de servicio de  fumigación control de Plagas y roedores en las instalaciones  de la sede principal y en las sedes  la Rochela, Calabazo Bajo, la paloma, puerto Rico de la Institución Educativa Rural  Jesús María Morales, con el fin de prevenir enfermedades y cumplir con las medidas sanitarias y de bioseguridad vigencia 2025</t>
  </si>
  <si>
    <t xml:space="preserve">JUAN CARLOS SUAREZ OSORIO </t>
  </si>
  <si>
    <t>0016</t>
  </si>
  <si>
    <t>009</t>
  </si>
  <si>
    <t>Compra de elementos de papelería y útiles de oficina para desarrollar adecuadamente las funciones, cumplir e implementar los proyectos institucionales y de Ley en nuestra Institución Educativa Rural  Jesús María Morales, necesarios  para la vigencia 2025. Igualmente compra de cartelera , con marco en acrilico, tablero de corcho forrada, y llave de seguridad  con  vidrio en la parte principal; de medidas de 1mx 1.10m de ancho   para la sede principal,</t>
  </si>
  <si>
    <t>LUIS FERNANDO VARGAS SKRYBE S.A.S</t>
  </si>
  <si>
    <t>018</t>
  </si>
  <si>
    <t>020</t>
  </si>
  <si>
    <t>SEGUIMIENTO MENSUAL DE CONTRATACIÓN VIGENCIA 2025</t>
  </si>
  <si>
    <t>012</t>
  </si>
  <si>
    <t xml:space="preserve">Contratar Alojamiento, Licencia (software) del sistema de información escolar  Punto Edu para Gestión Académica del año lectivo 2025, para la Institución Educativa Rural Jesus Maria Morales del Municipio de Calarcá. </t>
  </si>
  <si>
    <t>SAE S.A.S. Y/O JULIO CESAR CASTAÑO MARIN</t>
  </si>
  <si>
    <t>30/11/20250</t>
  </si>
  <si>
    <t>023</t>
  </si>
  <si>
    <t>024</t>
  </si>
  <si>
    <t>013</t>
  </si>
  <si>
    <t>Compra de 2 tableros Acrílicos instalados  en  las  aulas No 24 para la sede Jesus Maria Morales y un tablero para aula de clase de la sede la Rochela de la Institucion Educativa Rural  Jesús María   para la vigencia 2025, compra  de dos sillas ergonómica con altura ajustable, apoyo lumbar, brazos regulables, cabecera y mecanismo basculante, que permite inclinar el respaldo para las auxiliares administrativas de la Institución Educativa Rural Jesús María Morales vigencia 2025.</t>
  </si>
  <si>
    <t>025</t>
  </si>
  <si>
    <t>014</t>
  </si>
  <si>
    <t xml:space="preserve">Mantenimiento de camaras de la sede Jesus Maria Morales, instalacion cámara en el pasillo de la sala de lectura  reubicación camara exterior baño mujeres del piso No 1, reemplazo de camara sector cafeteria, así mismo instalación de tres campanas (timbres) con su respectivo cableado en la sede principal año 2025 </t>
  </si>
  <si>
    <t>JUAN PABLO BARRERA</t>
  </si>
  <si>
    <t>MANUEL FERNANDO ALZATE RAIGOZA</t>
  </si>
  <si>
    <t>026</t>
  </si>
  <si>
    <t>027</t>
  </si>
  <si>
    <t>Compra de tóner , tintas y recargas   para Impresoras de las diferentes dependencias (admi nistrativos, docentes, directivos docentes) de la Institución Educativa Jesús María Morales vigencia 2025</t>
  </si>
  <si>
    <t>015</t>
  </si>
  <si>
    <t>029</t>
  </si>
  <si>
    <t>030</t>
  </si>
  <si>
    <t>017</t>
  </si>
  <si>
    <t xml:space="preserve">Prestación del servicio de manera independiente, sin subordinación o independencia, utilizando sus propios medios, elementos de trabajo y personal a cargo, y conocimientos necesarios para desarrollar actividades relacionadas con apoyo logístico en las días culturales, de los estudiantes de la Institución Educativa Rural Jesús María Morales del municipio de Calarcá y sus sedes rurales año  2025 </t>
  </si>
  <si>
    <t xml:space="preserve">ANDREA RIVERO GIRALDO </t>
  </si>
  <si>
    <t>033</t>
  </si>
  <si>
    <t>034</t>
  </si>
  <si>
    <t>Compra de juego de mesas trapezoidales (mesa + tres sillas) para los estudiantes del grado cero de las seis sedes, igualmente 6 muebles de almacenamiento para las seis aulas de las sedes de preescolar de la Institución Educativa Rural Jesús María Morales del municipio de Calarcá vigencia 2025</t>
  </si>
  <si>
    <t xml:space="preserve">HUGO HERNAN APARICIO REYES </t>
  </si>
  <si>
    <t>34</t>
  </si>
  <si>
    <t>35</t>
  </si>
  <si>
    <t>Compra de laboratorios de matemáticas para los grados de primaria y secundaria de la Institución Educativa Rural Jesús María Morales del Municipio de Calarcá vigencia 2025</t>
  </si>
  <si>
    <t>019</t>
  </si>
  <si>
    <t>GALILEO DIDACTICOS S.A.S</t>
  </si>
  <si>
    <t>036</t>
  </si>
  <si>
    <t>038</t>
  </si>
  <si>
    <t>84</t>
  </si>
  <si>
    <t>Compra de recarga de extintores, compra de extintor tipo K DE 1,5 GL y  dotación de botiquín para las sedes de la Institucion Educativa Rural  Jesús María Morales  para la vigencia 2025</t>
  </si>
  <si>
    <t>FABIO BOTERO MARTINEZ</t>
  </si>
  <si>
    <t>38</t>
  </si>
  <si>
    <t>41</t>
  </si>
  <si>
    <t>82</t>
  </si>
  <si>
    <t>21</t>
  </si>
  <si>
    <t>compra de elementos de ferretería, materiales de pintura e insumos para la utilización de la misma en la Institución Educativa y sus diferentes sedes,año fiscal 2025, asi mismo compra de materiales para adeucación  galpon pollos de engorde</t>
  </si>
  <si>
    <t>ARNULFO SALCEDO VERGARA</t>
  </si>
  <si>
    <t>39</t>
  </si>
  <si>
    <t>42</t>
  </si>
  <si>
    <t>92</t>
  </si>
  <si>
    <t>22</t>
  </si>
  <si>
    <t xml:space="preserve">Compra implementos didácticos como aros hula hula, colchonetas de 60 x 1.20 con forro en tela fluido, escalera coordinación de 3 mts, 6 pasos incluyen tula, arma todo juego de bloques para niños, y laminadora para las seis sedes de la Institución Educativa Rural Jesús María Morales vigencia 2025 </t>
  </si>
  <si>
    <t>YOLANDA PULIDO GARZON</t>
  </si>
  <si>
    <t>44</t>
  </si>
  <si>
    <t>40</t>
  </si>
  <si>
    <t>NOVIEMBRE</t>
  </si>
  <si>
    <t>Compra  de diplomas para preescolar, quinto, noveno y  once de todas la sedes de la Institución Educativa Jesús María Morales, y el ciclo VI de la jornada de adultos año 2025.</t>
  </si>
  <si>
    <t>24</t>
  </si>
  <si>
    <t xml:space="preserve">LUCY ARISTIZABAL VANEGAS </t>
  </si>
  <si>
    <r>
      <t>Compra de libros de literatura y lectura critica para los estudiantes de la Institución Educativa Rural Jesús María Morales del Municipio de Calarcá vigencia 2025</t>
    </r>
    <r>
      <rPr>
        <b/>
        <sz val="12"/>
        <color theme="1"/>
        <rFont val="Arial"/>
        <family val="2"/>
      </rPr>
      <t xml:space="preserve"> </t>
    </r>
    <r>
      <rPr>
        <sz val="12"/>
        <color theme="1"/>
        <rFont val="Arial"/>
        <family val="2"/>
      </rPr>
      <t>así mismos libros para el proyecto de educación sexual</t>
    </r>
  </si>
  <si>
    <t>25</t>
  </si>
  <si>
    <t xml:space="preserve">PAULA ANDREA TOLEDO ARIAS </t>
  </si>
  <si>
    <t>45</t>
  </si>
  <si>
    <t>26</t>
  </si>
  <si>
    <t>PRESTACIÓN DE SERVICIO PARA LA RENOVACIÓN DE POLIZA DE MANEJO BAJO LA MODALIDAD DE OCURRENCIA CON DOS CARGOS AFIANZADOS PARA LA AUXILIAR ADMINISTRATIVA Y EL RECTOR, DESDE EL 31 DE DICIEMBRE  DEL 2025 AL 31 DE DICIEMBRE DEL 2026 PARA LA INSTITUCIÓN EDUCATIVA RURAL JESUS MARIA MORALES DEL MUNICIPIO DE CALARCA</t>
  </si>
  <si>
    <t>LA PREVISORA</t>
  </si>
  <si>
    <t>27</t>
  </si>
  <si>
    <r>
      <t xml:space="preserve">compra de </t>
    </r>
    <r>
      <rPr>
        <sz val="11"/>
        <color theme="1"/>
        <rFont val="Arial"/>
        <family val="2"/>
      </rPr>
      <t>Computadores, Intel Core i3 N305, RAM 8GB, SSD 512GB, Pantalla 15.6, equipo licenciado con Windows 11 pro original para la institución Educativa Rural Jesús María Morales vigencia 2025</t>
    </r>
  </si>
  <si>
    <t>0099</t>
  </si>
  <si>
    <t>43</t>
  </si>
  <si>
    <t>46</t>
  </si>
  <si>
    <t>100</t>
  </si>
  <si>
    <t>47</t>
  </si>
  <si>
    <t>48</t>
  </si>
  <si>
    <t>93</t>
  </si>
  <si>
    <t>49</t>
  </si>
  <si>
    <t>96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</si>
</sst>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quot;$&quot;\ * #,##0_-;\-&quot;$&quot;\ * #,##0_-;_-&quot;$&quot;\ * &quot;-&quot;_-;_-@_-"/>
    <numFmt numFmtId="164" formatCode="_-[$$-240A]\ * #,##0.00_-;\-[$$-240A]\ * #,##0.00_-;_-[$$-240A]\ * &quot;-&quot;??_-;_-@_-"/>
    <numFmt numFmtId="165" formatCode="_-&quot;$&quot;\ * #,##0.00_-;\-&quot;$&quot;\ * #,##0.00_-;_-&quot;$&quot;\ * &quot;-&quot;_-;_-@_-"/>
  </numFmts>
  <fonts count="14">
    <font>
      <sz val="11"/>
      <color theme="1"/>
      <name val="Calibri"/>
      <family val="2"/>
      <scheme val="minor"/>
    </font>
    <font>
      <sz val="11"/>
      <color theme="1"/>
      <name val="Calibri"/>
      <family val="2"/>
      <scheme val="minor"/>
    </font>
    <font>
      <sz val="12"/>
      <color theme="1"/>
      <name val="Opens Sans"/>
    </font>
    <font>
      <b/>
      <sz val="12"/>
      <color theme="1"/>
      <name val="Opens Sans"/>
    </font>
    <font>
      <b/>
      <sz val="10"/>
      <color theme="1"/>
      <name val="Opens Sans"/>
    </font>
    <font>
      <sz val="8"/>
      <name val="Calibri"/>
      <family val="2"/>
      <scheme val="minor"/>
    </font>
    <font>
      <b/>
      <sz val="9"/>
      <color indexed="81"/>
      <name val="Tahoma"/>
      <family val="2"/>
    </font>
    <font>
      <sz val="12"/>
      <color theme="1"/>
      <name val="Open Sans"/>
    </font>
    <font>
      <b/>
      <sz val="12"/>
      <color theme="1"/>
      <name val="Open Sans"/>
    </font>
    <font>
      <b/>
      <sz val="18"/>
      <color theme="1"/>
      <name val="Opens Sans"/>
    </font>
    <font>
      <sz val="12"/>
      <color theme="1"/>
      <name val="Arial"/>
      <family val="2"/>
    </font>
    <font>
      <sz val="12"/>
      <color theme="1"/>
      <name val="Open Sans"/>
      <family val="2"/>
    </font>
    <font>
      <b/>
      <sz val="12"/>
      <color theme="1"/>
      <name val="Arial"/>
      <family val="2"/>
    </font>
    <font>
      <sz val="11"/>
      <color theme="1"/>
      <name val="Arial"/>
      <family val="2"/>
    </font>
  </fonts>
  <fills count="3">
    <fill>
      <patternFill patternType="none"/>
    </fill>
    <fill>
      <patternFill patternType="gray125"/>
    </fill>
    <fill>
      <patternFill patternType="solid">
        <fgColor theme="7"/>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2" fontId="1" fillId="0" borderId="0" applyFont="0" applyFill="0" applyBorder="0" applyAlignment="0" applyProtection="0"/>
    <xf numFmtId="9" fontId="1" fillId="0" borderId="0" applyFont="0" applyFill="0" applyBorder="0" applyAlignment="0" applyProtection="0"/>
  </cellStyleXfs>
  <cellXfs count="75">
    <xf numFmtId="0" fontId="0" fillId="0" borderId="0" xfId="0"/>
    <xf numFmtId="0" fontId="2" fillId="0" borderId="0" xfId="0" applyFont="1" applyProtection="1">
      <protection locked="0"/>
    </xf>
    <xf numFmtId="0" fontId="3" fillId="0" borderId="0" xfId="0" applyFont="1" applyAlignment="1" applyProtection="1">
      <alignment vertical="center"/>
      <protection locked="0"/>
    </xf>
    <xf numFmtId="0" fontId="2" fillId="0" borderId="0" xfId="0" applyFont="1" applyAlignment="1" applyProtection="1">
      <alignment vertical="center"/>
      <protection locked="0"/>
    </xf>
    <xf numFmtId="164" fontId="2" fillId="0" borderId="0" xfId="0" applyNumberFormat="1" applyFont="1" applyAlignment="1" applyProtection="1">
      <alignment horizontal="right" vertical="center"/>
      <protection locked="0"/>
    </xf>
    <xf numFmtId="0" fontId="3" fillId="0" borderId="0" xfId="0" applyFont="1" applyAlignment="1" applyProtection="1">
      <alignment horizontal="right" vertical="center"/>
      <protection locked="0"/>
    </xf>
    <xf numFmtId="0" fontId="2" fillId="0" borderId="0" xfId="0" applyFont="1" applyAlignment="1" applyProtection="1">
      <alignment horizontal="left" vertical="center"/>
      <protection locked="0"/>
    </xf>
    <xf numFmtId="0" fontId="2" fillId="0" borderId="2"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3" xfId="0" applyFont="1" applyBorder="1" applyAlignment="1" applyProtection="1">
      <alignment horizontal="center" vertical="center" wrapText="1"/>
      <protection locked="0"/>
    </xf>
    <xf numFmtId="0" fontId="2" fillId="2" borderId="12" xfId="0" applyFont="1" applyFill="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7" fillId="0" borderId="4" xfId="0" applyNumberFormat="1" applyFont="1" applyBorder="1" applyAlignment="1" applyProtection="1">
      <alignment horizontal="center" vertical="center"/>
      <protection locked="0"/>
    </xf>
    <xf numFmtId="0" fontId="7" fillId="0" borderId="3" xfId="0" applyFont="1" applyBorder="1" applyAlignment="1" applyProtection="1">
      <alignment horizontal="center" vertical="center" wrapText="1"/>
      <protection locked="0"/>
    </xf>
    <xf numFmtId="165" fontId="7" fillId="0" borderId="3" xfId="1" applyNumberFormat="1" applyFont="1" applyFill="1" applyBorder="1" applyAlignment="1" applyProtection="1">
      <alignment horizontal="right" vertical="center"/>
      <protection locked="0"/>
    </xf>
    <xf numFmtId="165" fontId="7" fillId="0" borderId="0" xfId="1" applyNumberFormat="1" applyFont="1" applyBorder="1" applyAlignment="1" applyProtection="1">
      <alignment vertical="center"/>
      <protection locked="0"/>
    </xf>
    <xf numFmtId="14" fontId="7" fillId="0" borderId="3" xfId="0" applyNumberFormat="1" applyFont="1" applyBorder="1" applyAlignment="1" applyProtection="1">
      <alignment horizontal="center" vertical="center"/>
      <protection locked="0"/>
    </xf>
    <xf numFmtId="14" fontId="7" fillId="0" borderId="11" xfId="0" applyNumberFormat="1" applyFont="1" applyBorder="1" applyAlignment="1" applyProtection="1">
      <alignment horizontal="center" vertical="center"/>
      <protection locked="0"/>
    </xf>
    <xf numFmtId="49" fontId="7" fillId="0" borderId="0" xfId="1" applyNumberFormat="1" applyFont="1" applyAlignment="1" applyProtection="1">
      <alignment vertical="center"/>
      <protection locked="0"/>
    </xf>
    <xf numFmtId="0" fontId="7" fillId="0" borderId="1" xfId="0" applyFont="1" applyBorder="1" applyAlignment="1" applyProtection="1">
      <alignment horizontal="center" vertical="center"/>
      <protection locked="0"/>
    </xf>
    <xf numFmtId="49" fontId="7" fillId="0" borderId="1" xfId="0" applyNumberFormat="1" applyFont="1" applyBorder="1" applyAlignment="1" applyProtection="1">
      <alignment horizontal="left" vertical="center" wrapText="1"/>
      <protection locked="0"/>
    </xf>
    <xf numFmtId="49" fontId="7" fillId="0" borderId="1" xfId="0" applyNumberFormat="1" applyFont="1" applyBorder="1" applyAlignment="1" applyProtection="1">
      <alignment horizontal="center" vertical="center"/>
      <protection locked="0"/>
    </xf>
    <xf numFmtId="165" fontId="7" fillId="0" borderId="1" xfId="1" applyNumberFormat="1" applyFont="1" applyFill="1" applyBorder="1" applyAlignment="1" applyProtection="1">
      <alignment horizontal="right" vertical="center"/>
      <protection locked="0"/>
    </xf>
    <xf numFmtId="42" fontId="7" fillId="0" borderId="0" xfId="1" applyFont="1" applyBorder="1" applyAlignment="1" applyProtection="1">
      <alignment vertical="center"/>
      <protection locked="0"/>
    </xf>
    <xf numFmtId="14" fontId="7" fillId="0" borderId="1" xfId="0" applyNumberFormat="1" applyFont="1" applyBorder="1" applyAlignment="1" applyProtection="1">
      <alignment horizontal="center" vertical="center"/>
      <protection locked="0"/>
    </xf>
    <xf numFmtId="14" fontId="7" fillId="0" borderId="5" xfId="0" applyNumberFormat="1" applyFont="1" applyBorder="1" applyAlignment="1" applyProtection="1">
      <alignment horizontal="center" vertical="center"/>
      <protection locked="0"/>
    </xf>
    <xf numFmtId="0" fontId="7" fillId="0" borderId="0" xfId="0" applyFont="1" applyAlignment="1" applyProtection="1">
      <alignment horizontal="center" vertical="center" wrapText="1"/>
      <protection locked="0"/>
    </xf>
    <xf numFmtId="0" fontId="7" fillId="0" borderId="0" xfId="0" applyFont="1" applyAlignment="1" applyProtection="1">
      <alignment horizontal="center" wrapText="1"/>
      <protection locked="0"/>
    </xf>
    <xf numFmtId="42" fontId="7" fillId="0" borderId="0" xfId="1" applyFont="1" applyBorder="1" applyProtection="1">
      <protection locked="0"/>
    </xf>
    <xf numFmtId="49" fontId="7" fillId="0" borderId="0" xfId="1" applyNumberFormat="1" applyFont="1" applyProtection="1">
      <protection locked="0"/>
    </xf>
    <xf numFmtId="0" fontId="7" fillId="0" borderId="0" xfId="0" applyFont="1" applyAlignment="1" applyProtection="1">
      <alignment wrapText="1"/>
      <protection locked="0"/>
    </xf>
    <xf numFmtId="49" fontId="7" fillId="0" borderId="0" xfId="0" applyNumberFormat="1" applyFont="1" applyAlignment="1" applyProtection="1">
      <alignment wrapText="1"/>
      <protection locked="0"/>
    </xf>
    <xf numFmtId="14" fontId="7" fillId="0" borderId="0" xfId="0" applyNumberFormat="1" applyFont="1" applyProtection="1">
      <protection locked="0"/>
    </xf>
    <xf numFmtId="14" fontId="7" fillId="0" borderId="6" xfId="0" applyNumberFormat="1" applyFont="1" applyBorder="1" applyProtection="1">
      <protection locked="0"/>
    </xf>
    <xf numFmtId="49" fontId="7" fillId="0" borderId="7" xfId="0" applyNumberFormat="1" applyFont="1" applyBorder="1" applyAlignment="1" applyProtection="1">
      <alignment horizontal="center" vertical="center"/>
      <protection locked="0"/>
    </xf>
    <xf numFmtId="0" fontId="7" fillId="0" borderId="8" xfId="0" applyFont="1" applyBorder="1" applyAlignment="1" applyProtection="1">
      <alignment wrapText="1"/>
      <protection locked="0"/>
    </xf>
    <xf numFmtId="49" fontId="7" fillId="0" borderId="8" xfId="0" applyNumberFormat="1" applyFont="1" applyBorder="1" applyAlignment="1" applyProtection="1">
      <alignment wrapText="1"/>
      <protection locked="0"/>
    </xf>
    <xf numFmtId="42" fontId="7" fillId="0" borderId="8" xfId="1" applyFont="1" applyBorder="1" applyProtection="1">
      <protection locked="0"/>
    </xf>
    <xf numFmtId="14" fontId="7" fillId="0" borderId="8" xfId="0" applyNumberFormat="1" applyFont="1" applyBorder="1" applyProtection="1">
      <protection locked="0"/>
    </xf>
    <xf numFmtId="14" fontId="7" fillId="0" borderId="9" xfId="0" applyNumberFormat="1" applyFont="1" applyBorder="1" applyProtection="1">
      <protection locked="0"/>
    </xf>
    <xf numFmtId="42" fontId="3" fillId="0" borderId="3" xfId="1" applyFont="1" applyBorder="1" applyAlignment="1" applyProtection="1">
      <alignment horizontal="center" vertical="center"/>
      <protection locked="0"/>
    </xf>
    <xf numFmtId="14" fontId="2" fillId="0" borderId="0" xfId="0" applyNumberFormat="1" applyFont="1" applyProtection="1">
      <protection locked="0"/>
    </xf>
    <xf numFmtId="42" fontId="2" fillId="0" borderId="0" xfId="1" applyFont="1" applyProtection="1">
      <protection locked="0"/>
    </xf>
    <xf numFmtId="42" fontId="2" fillId="0" borderId="0" xfId="1" applyFont="1" applyAlignment="1" applyProtection="1">
      <alignment vertical="center"/>
      <protection locked="0"/>
    </xf>
    <xf numFmtId="1" fontId="2" fillId="0" borderId="0" xfId="1" applyNumberFormat="1" applyFont="1" applyAlignment="1" applyProtection="1">
      <alignment vertical="center"/>
      <protection locked="0"/>
    </xf>
    <xf numFmtId="165" fontId="8" fillId="0" borderId="0" xfId="1" applyNumberFormat="1" applyFont="1" applyBorder="1" applyAlignment="1" applyProtection="1">
      <alignment vertical="center"/>
      <protection hidden="1"/>
    </xf>
    <xf numFmtId="42" fontId="8" fillId="0" borderId="0" xfId="1" applyFont="1" applyBorder="1" applyProtection="1">
      <protection hidden="1"/>
    </xf>
    <xf numFmtId="42" fontId="8" fillId="0" borderId="8" xfId="1" applyFont="1" applyBorder="1" applyProtection="1">
      <protection hidden="1"/>
    </xf>
    <xf numFmtId="10" fontId="2" fillId="2" borderId="0" xfId="2" applyNumberFormat="1" applyFont="1" applyFill="1" applyAlignment="1" applyProtection="1">
      <alignment horizontal="center" vertical="center"/>
      <protection hidden="1"/>
    </xf>
    <xf numFmtId="14" fontId="2" fillId="0" borderId="0" xfId="0" applyNumberFormat="1" applyFont="1" applyAlignment="1" applyProtection="1">
      <alignment vertical="center"/>
      <protection locked="0"/>
    </xf>
    <xf numFmtId="49" fontId="10" fillId="0" borderId="1" xfId="0" applyNumberFormat="1" applyFont="1" applyBorder="1" applyAlignment="1" applyProtection="1">
      <alignment horizontal="left" vertical="center" wrapText="1"/>
      <protection locked="0"/>
    </xf>
    <xf numFmtId="49" fontId="11" fillId="0" borderId="1" xfId="0" applyNumberFormat="1" applyFont="1" applyBorder="1" applyAlignment="1" applyProtection="1">
      <alignment horizontal="center" vertical="center" wrapText="1"/>
      <protection locked="0"/>
    </xf>
    <xf numFmtId="49" fontId="11" fillId="0" borderId="0" xfId="1" applyNumberFormat="1" applyFont="1" applyAlignment="1" applyProtection="1">
      <alignment vertical="center"/>
      <protection locked="0"/>
    </xf>
    <xf numFmtId="49" fontId="11" fillId="0" borderId="4" xfId="0" applyNumberFormat="1"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49" fontId="10" fillId="0" borderId="1" xfId="0" applyNumberFormat="1" applyFont="1" applyBorder="1" applyAlignment="1" applyProtection="1">
      <alignment horizontal="center" vertical="center" wrapText="1"/>
      <protection locked="0"/>
    </xf>
    <xf numFmtId="49" fontId="11" fillId="0" borderId="1" xfId="0" applyNumberFormat="1" applyFont="1" applyBorder="1" applyAlignment="1" applyProtection="1">
      <alignment horizontal="center" vertical="center"/>
      <protection locked="0"/>
    </xf>
    <xf numFmtId="14" fontId="11" fillId="0" borderId="5" xfId="0" applyNumberFormat="1" applyFont="1" applyBorder="1" applyAlignment="1" applyProtection="1">
      <alignment horizontal="center" vertical="center"/>
      <protection locked="0"/>
    </xf>
    <xf numFmtId="49" fontId="10" fillId="0" borderId="1" xfId="0" applyNumberFormat="1" applyFont="1" applyBorder="1" applyAlignment="1" applyProtection="1">
      <alignment horizontal="justify" vertical="center" wrapText="1"/>
      <protection locked="0"/>
    </xf>
    <xf numFmtId="14" fontId="11" fillId="0" borderId="1" xfId="0" applyNumberFormat="1" applyFont="1" applyBorder="1" applyAlignment="1" applyProtection="1">
      <alignment horizontal="center" vertical="center"/>
      <protection locked="0"/>
    </xf>
    <xf numFmtId="49" fontId="10" fillId="0" borderId="3" xfId="0" applyNumberFormat="1" applyFont="1" applyBorder="1" applyAlignment="1" applyProtection="1">
      <alignment horizontal="left" vertical="center" wrapText="1"/>
      <protection locked="0"/>
    </xf>
    <xf numFmtId="49" fontId="11" fillId="0" borderId="3" xfId="0" applyNumberFormat="1" applyFont="1" applyBorder="1" applyAlignment="1" applyProtection="1">
      <alignment horizontal="center" vertical="center"/>
      <protection locked="0"/>
    </xf>
    <xf numFmtId="49" fontId="10" fillId="0" borderId="1" xfId="0" applyNumberFormat="1" applyFont="1" applyBorder="1" applyAlignment="1" applyProtection="1">
      <alignment horizontal="center" vertical="center"/>
      <protection locked="0"/>
    </xf>
    <xf numFmtId="49" fontId="10" fillId="0" borderId="1" xfId="0" applyNumberFormat="1" applyFont="1" applyBorder="1" applyAlignment="1" applyProtection="1">
      <alignment horizontal="left" vertical="center" indent="15"/>
      <protection locked="0"/>
    </xf>
    <xf numFmtId="165" fontId="10" fillId="0" borderId="1" xfId="1" applyNumberFormat="1" applyFont="1" applyFill="1" applyBorder="1" applyAlignment="1" applyProtection="1">
      <alignment horizontal="right" vertical="center"/>
      <protection locked="0"/>
    </xf>
    <xf numFmtId="49" fontId="11" fillId="0" borderId="1" xfId="0" applyNumberFormat="1" applyFont="1" applyBorder="1" applyAlignment="1" applyProtection="1">
      <alignment horizontal="left" vertical="center" wrapText="1"/>
      <protection locked="0"/>
    </xf>
    <xf numFmtId="0" fontId="9" fillId="0" borderId="0" xfId="0" applyFont="1" applyAlignment="1" applyProtection="1">
      <alignment horizontal="center" vertical="center"/>
      <protection locked="0"/>
    </xf>
    <xf numFmtId="0" fontId="3" fillId="0" borderId="3" xfId="0" applyFont="1" applyBorder="1" applyAlignment="1" applyProtection="1">
      <alignment horizontal="right" vertical="center"/>
      <protection locked="0"/>
    </xf>
    <xf numFmtId="0" fontId="4" fillId="2" borderId="10" xfId="0" applyFont="1" applyFill="1" applyBorder="1" applyAlignment="1" applyProtection="1">
      <alignment horizontal="center" vertical="center" wrapText="1"/>
      <protection locked="0"/>
    </xf>
    <xf numFmtId="42" fontId="2" fillId="0" borderId="0" xfId="1" applyFont="1" applyAlignment="1" applyProtection="1">
      <alignment horizontal="center"/>
      <protection locked="0"/>
    </xf>
    <xf numFmtId="49" fontId="10" fillId="0" borderId="0" xfId="0" applyNumberFormat="1" applyFont="1" applyAlignment="1" applyProtection="1">
      <alignment wrapText="1"/>
      <protection locked="0"/>
    </xf>
    <xf numFmtId="0" fontId="11" fillId="0" borderId="0" xfId="0" applyFont="1" applyAlignment="1" applyProtection="1">
      <alignment wrapText="1"/>
      <protection locked="0"/>
    </xf>
    <xf numFmtId="49" fontId="11" fillId="0" borderId="0" xfId="0" applyNumberFormat="1" applyFont="1" applyAlignment="1" applyProtection="1">
      <alignment wrapText="1"/>
      <protection locked="0"/>
    </xf>
    <xf numFmtId="49" fontId="11" fillId="0" borderId="0" xfId="1" applyNumberFormat="1" applyFont="1" applyProtection="1">
      <protection locked="0"/>
    </xf>
  </cellXfs>
  <cellStyles count="3">
    <cellStyle name="Moneda [0]" xfId="1" builtinId="7"/>
    <cellStyle name="Normal" xfId="0" builtinId="0"/>
    <cellStyle name="Porcentaje" xfId="2" builtinId="5"/>
  </cellStyles>
  <dxfs count="16">
    <dxf>
      <font>
        <b val="0"/>
        <i val="0"/>
        <strike val="0"/>
        <condense val="0"/>
        <extend val="0"/>
        <outline val="0"/>
        <shadow val="0"/>
        <u val="none"/>
        <vertAlign val="baseline"/>
        <sz val="12"/>
        <color theme="1"/>
        <name val="Open Sans"/>
        <scheme val="none"/>
      </font>
      <numFmt numFmtId="30" formatCode="@"/>
      <protection locked="0" hidden="0"/>
    </dxf>
    <dxf>
      <font>
        <b val="0"/>
        <i val="0"/>
        <strike val="0"/>
        <condense val="0"/>
        <extend val="0"/>
        <outline val="0"/>
        <shadow val="0"/>
        <u val="none"/>
        <vertAlign val="baseline"/>
        <sz val="12"/>
        <color theme="1"/>
        <name val="Open Sans"/>
        <scheme val="none"/>
      </font>
      <numFmt numFmtId="30" formatCode="@"/>
      <protection locked="0" hidden="0"/>
    </dxf>
    <dxf>
      <font>
        <b val="0"/>
        <i val="0"/>
        <strike val="0"/>
        <condense val="0"/>
        <extend val="0"/>
        <outline val="0"/>
        <shadow val="0"/>
        <u val="none"/>
        <vertAlign val="baseline"/>
        <sz val="12"/>
        <color theme="1"/>
        <name val="Open Sans"/>
        <scheme val="none"/>
      </font>
      <numFmt numFmtId="30" formatCode="@"/>
      <protection locked="0" hidden="0"/>
    </dxf>
    <dxf>
      <font>
        <b val="0"/>
        <i val="0"/>
        <strike val="0"/>
        <condense val="0"/>
        <extend val="0"/>
        <outline val="0"/>
        <shadow val="0"/>
        <u val="none"/>
        <vertAlign val="baseline"/>
        <sz val="12"/>
        <color theme="1"/>
        <name val="Open Sans"/>
        <scheme val="none"/>
      </font>
      <numFmt numFmtId="19" formatCode="d/mm/yyyy"/>
      <border diagonalUp="0" diagonalDown="0">
        <left/>
        <right style="medium">
          <color indexed="64"/>
        </right>
        <top/>
        <bottom/>
      </border>
      <protection locked="0" hidden="0"/>
    </dxf>
    <dxf>
      <font>
        <b val="0"/>
        <i val="0"/>
        <strike val="0"/>
        <condense val="0"/>
        <extend val="0"/>
        <outline val="0"/>
        <shadow val="0"/>
        <u val="none"/>
        <vertAlign val="baseline"/>
        <sz val="12"/>
        <color theme="1"/>
        <name val="Open Sans"/>
        <scheme val="none"/>
      </font>
      <numFmt numFmtId="19" formatCode="d/mm/yyyy"/>
      <protection locked="0" hidden="0"/>
    </dxf>
    <dxf>
      <font>
        <b/>
        <i val="0"/>
        <strike val="0"/>
        <condense val="0"/>
        <extend val="0"/>
        <outline val="0"/>
        <shadow val="0"/>
        <u val="none"/>
        <vertAlign val="baseline"/>
        <sz val="12"/>
        <color theme="1"/>
        <name val="Open Sans"/>
        <scheme val="none"/>
      </font>
      <numFmt numFmtId="32" formatCode="_-&quot;$&quot;\ * #,##0_-;\-&quot;$&quot;\ * #,##0_-;_-&quot;$&quot;\ * &quot;-&quot;_-;_-@_-"/>
      <protection locked="1" hidden="1"/>
    </dxf>
    <dxf>
      <font>
        <b val="0"/>
        <i val="0"/>
        <strike val="0"/>
        <condense val="0"/>
        <extend val="0"/>
        <outline val="0"/>
        <shadow val="0"/>
        <u val="none"/>
        <vertAlign val="baseline"/>
        <sz val="12"/>
        <color theme="1"/>
        <name val="Open Sans"/>
        <scheme val="none"/>
      </font>
      <protection locked="0" hidden="0"/>
    </dxf>
    <dxf>
      <font>
        <b val="0"/>
        <i val="0"/>
        <strike val="0"/>
        <condense val="0"/>
        <extend val="0"/>
        <outline val="0"/>
        <shadow val="0"/>
        <u val="none"/>
        <vertAlign val="baseline"/>
        <sz val="12"/>
        <color theme="1"/>
        <name val="Open Sans"/>
        <scheme val="none"/>
      </font>
      <protection locked="0" hidden="0"/>
    </dxf>
    <dxf>
      <font>
        <b val="0"/>
        <i val="0"/>
        <strike val="0"/>
        <condense val="0"/>
        <extend val="0"/>
        <outline val="0"/>
        <shadow val="0"/>
        <u val="none"/>
        <vertAlign val="baseline"/>
        <sz val="12"/>
        <color theme="1"/>
        <name val="Open Sans"/>
        <scheme val="none"/>
      </font>
      <protection locked="0" hidden="0"/>
    </dxf>
    <dxf>
      <font>
        <b val="0"/>
        <i val="0"/>
        <strike val="0"/>
        <condense val="0"/>
        <extend val="0"/>
        <outline val="0"/>
        <shadow val="0"/>
        <u val="none"/>
        <vertAlign val="baseline"/>
        <sz val="12"/>
        <color theme="1"/>
        <name val="Open Sans"/>
        <scheme val="none"/>
      </font>
      <numFmt numFmtId="30" formatCode="@"/>
      <alignment horizontal="general" vertical="bottom" textRotation="0" wrapText="1" indent="0" justifyLastLine="0" shrinkToFit="0" readingOrder="0"/>
      <protection locked="0" hidden="0"/>
    </dxf>
    <dxf>
      <font>
        <b val="0"/>
        <i val="0"/>
        <strike val="0"/>
        <condense val="0"/>
        <extend val="0"/>
        <outline val="0"/>
        <shadow val="0"/>
        <u val="none"/>
        <vertAlign val="baseline"/>
        <sz val="12"/>
        <color theme="1"/>
        <name val="Open Sans"/>
        <scheme val="none"/>
      </font>
      <numFmt numFmtId="30" formatCode="@"/>
      <alignment horizontal="general" vertical="bottom" textRotation="0" wrapText="1" indent="0" justifyLastLine="0" shrinkToFit="0" readingOrder="0"/>
      <protection locked="0" hidden="0"/>
    </dxf>
    <dxf>
      <font>
        <b val="0"/>
        <i val="0"/>
        <strike val="0"/>
        <condense val="0"/>
        <extend val="0"/>
        <outline val="0"/>
        <shadow val="0"/>
        <u val="none"/>
        <vertAlign val="baseline"/>
        <sz val="12"/>
        <color theme="1"/>
        <name val="Open Sans"/>
        <scheme val="none"/>
      </font>
      <alignment horizontal="general" vertical="bottom" textRotation="0" wrapText="1" indent="0" justifyLastLine="0" shrinkToFit="0" readingOrder="0"/>
      <protection locked="0" hidden="0"/>
    </dxf>
    <dxf>
      <font>
        <b val="0"/>
        <i val="0"/>
        <strike val="0"/>
        <condense val="0"/>
        <extend val="0"/>
        <outline val="0"/>
        <shadow val="0"/>
        <u val="none"/>
        <vertAlign val="baseline"/>
        <sz val="12"/>
        <color theme="1"/>
        <name val="Open Sans"/>
        <scheme val="none"/>
      </font>
      <numFmt numFmtId="30" formatCode="@"/>
      <alignment horizontal="center" vertical="center" textRotation="0" wrapText="0" indent="0" justifyLastLine="0" shrinkToFit="0" readingOrder="0"/>
      <border diagonalUp="0" diagonalDown="0">
        <left style="medium">
          <color indexed="64"/>
        </left>
        <right/>
        <top/>
        <bottom/>
      </border>
      <protection locked="0" hidden="0"/>
    </dxf>
    <dxf>
      <font>
        <b val="0"/>
        <i val="0"/>
        <strike val="0"/>
        <condense val="0"/>
        <extend val="0"/>
        <outline val="0"/>
        <shadow val="0"/>
        <u val="none"/>
        <vertAlign val="baseline"/>
        <sz val="12"/>
        <color theme="1"/>
        <name val="Open Sans"/>
        <scheme val="none"/>
      </font>
      <protection locked="0" hidden="0"/>
    </dxf>
    <dxf>
      <border>
        <bottom style="medium">
          <color indexed="64"/>
        </bottom>
      </border>
    </dxf>
    <dxf>
      <font>
        <b val="0"/>
        <i val="0"/>
        <strike val="0"/>
        <condense val="0"/>
        <extend val="0"/>
        <outline val="0"/>
        <shadow val="0"/>
        <u val="none"/>
        <vertAlign val="baseline"/>
        <sz val="12"/>
        <color theme="1"/>
        <name val="Opens Sans"/>
        <scheme val="none"/>
      </font>
      <alignment horizontal="center" vertical="center" textRotation="0" wrapText="1" indent="0" justifyLastLine="0" shrinkToFit="0" readingOrder="0"/>
      <border diagonalUp="0" diagonalDown="0">
        <left/>
        <right/>
        <top/>
        <bottom/>
        <vertical/>
        <horizontal/>
      </border>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4:M38" totalsRowShown="0" headerRowDxfId="15" dataDxfId="13" headerRowBorderDxfId="14" dataCellStyle="Moneda [0]">
  <autoFilter ref="A4:M38" xr:uid="{00000000-0009-0000-0100-000001000000}"/>
  <tableColumns count="13">
    <tableColumn id="1" xr3:uid="{00000000-0010-0000-0000-000001000000}" name="No. Contrato" dataDxfId="12"/>
    <tableColumn id="2" xr3:uid="{00000000-0010-0000-0000-000002000000}" name="Clase de Contrato " dataDxfId="11"/>
    <tableColumn id="3" xr3:uid="{00000000-0010-0000-0000-000003000000}" name="Objeto de Contrato (Abreviado)" dataDxfId="10"/>
    <tableColumn id="4" xr3:uid="{00000000-0010-0000-0000-000004000000}" name="Contratista (Nombre y Apellido o en defecto Razón Social) " dataDxfId="9"/>
    <tableColumn id="5" xr3:uid="{00000000-0010-0000-0000-000005000000}" name="Valor Inicial Contrato " dataDxfId="8" dataCellStyle="Moneda [0]"/>
    <tableColumn id="6" xr3:uid="{00000000-0010-0000-0000-000006000000}" name="Adiciones " dataDxfId="7" dataCellStyle="Moneda [0]"/>
    <tableColumn id="7" xr3:uid="{00000000-0010-0000-0000-000007000000}" name="Reducciones (Liberaciones)" dataDxfId="6" dataCellStyle="Moneda [0]"/>
    <tableColumn id="8" xr3:uid="{00000000-0010-0000-0000-000008000000}" name="Valor Definitivo " dataDxfId="5" dataCellStyle="Moneda [0]">
      <calculatedColumnFormula>((Tabla1[[#This Row],[Valor Inicial Contrato ]]+Tabla1[[#This Row],[Adiciones ]])-Tabla1[[#This Row],[Reducciones (Liberaciones)]])</calculatedColumnFormula>
    </tableColumn>
    <tableColumn id="9" xr3:uid="{00000000-0010-0000-0000-000009000000}" name="Fecha de Inicio " dataDxfId="4"/>
    <tableColumn id="10" xr3:uid="{00000000-0010-0000-0000-00000A000000}" name="Fecha de Terminación " dataDxfId="3"/>
    <tableColumn id="11" xr3:uid="{00000000-0010-0000-0000-00000B000000}" name="COMPROBANTE DE EGRESO " dataDxfId="2" dataCellStyle="Moneda [0]"/>
    <tableColumn id="12" xr3:uid="{00000000-0010-0000-0000-00000C000000}" name="CDP" dataDxfId="1" dataCellStyle="Moneda [0]"/>
    <tableColumn id="13" xr3:uid="{00000000-0010-0000-0000-00000D000000}" name="RP" dataDxfId="0" dataCellStyle="Moneda [0]"/>
  </tableColumns>
  <tableStyleInfo name="TableStyleLight15"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6"/>
  <sheetViews>
    <sheetView tabSelected="1" zoomScale="70" zoomScaleNormal="70" workbookViewId="0">
      <selection activeCell="K24" sqref="K24"/>
    </sheetView>
  </sheetViews>
  <sheetFormatPr baseColWidth="10" defaultRowHeight="15"/>
  <cols>
    <col min="1" max="1" width="11" style="1" customWidth="1"/>
    <col min="2" max="2" width="33.85546875" style="1" customWidth="1"/>
    <col min="3" max="3" width="61.140625" style="1" customWidth="1"/>
    <col min="4" max="4" width="43" style="1" customWidth="1"/>
    <col min="5" max="5" width="41" style="43" customWidth="1"/>
    <col min="6" max="6" width="17.140625" style="43" customWidth="1"/>
    <col min="7" max="7" width="20.85546875" style="43" customWidth="1"/>
    <col min="8" max="8" width="23.28515625" style="43" customWidth="1"/>
    <col min="9" max="9" width="16" style="42" customWidth="1"/>
    <col min="10" max="10" width="17.42578125" style="42" customWidth="1"/>
    <col min="11" max="11" width="34.42578125" style="1" customWidth="1"/>
    <col min="12" max="12" width="17.5703125" style="1" customWidth="1"/>
    <col min="13" max="13" width="18.28515625" style="1" customWidth="1"/>
    <col min="14" max="16384" width="11.42578125" style="1"/>
  </cols>
  <sheetData>
    <row r="1" spans="1:14" ht="45" customHeight="1">
      <c r="A1" s="67" t="s">
        <v>54</v>
      </c>
      <c r="B1" s="67"/>
      <c r="C1" s="67"/>
      <c r="D1" s="67"/>
      <c r="E1" s="67"/>
      <c r="F1" s="67"/>
      <c r="G1" s="67"/>
      <c r="H1" s="67"/>
      <c r="I1" s="67"/>
      <c r="J1" s="67"/>
    </row>
    <row r="2" spans="1:14" s="3" customFormat="1" ht="26.25" customHeight="1">
      <c r="A2" s="2" t="s">
        <v>11</v>
      </c>
      <c r="C2" s="4">
        <v>120721694</v>
      </c>
      <c r="D2" s="5" t="s">
        <v>22</v>
      </c>
      <c r="E2" s="6" t="s">
        <v>105</v>
      </c>
      <c r="G2" s="2" t="s">
        <v>13</v>
      </c>
      <c r="I2" s="49">
        <f>H39/C3</f>
        <v>0.98410324659625803</v>
      </c>
      <c r="K2" s="3" t="s">
        <v>23</v>
      </c>
      <c r="L2" s="50">
        <f ca="1">TODAY()</f>
        <v>46057</v>
      </c>
    </row>
    <row r="3" spans="1:14" s="3" customFormat="1" ht="35.25" customHeight="1" thickBot="1">
      <c r="A3" s="2" t="s">
        <v>12</v>
      </c>
      <c r="C3" s="4">
        <v>120721694</v>
      </c>
      <c r="D3" s="5" t="s">
        <v>10</v>
      </c>
      <c r="E3" s="6" t="s">
        <v>25</v>
      </c>
      <c r="G3" s="5" t="s">
        <v>15</v>
      </c>
      <c r="H3" s="3" t="s">
        <v>26</v>
      </c>
      <c r="K3" s="69" t="s">
        <v>19</v>
      </c>
      <c r="L3" s="69"/>
      <c r="M3" s="69"/>
    </row>
    <row r="4" spans="1:14" s="12" customFormat="1" ht="48.75" customHeight="1" thickBot="1">
      <c r="A4" s="7" t="s">
        <v>0</v>
      </c>
      <c r="B4" s="7" t="s">
        <v>1</v>
      </c>
      <c r="C4" s="7" t="s">
        <v>2</v>
      </c>
      <c r="D4" s="8" t="s">
        <v>3</v>
      </c>
      <c r="E4" s="7" t="s">
        <v>4</v>
      </c>
      <c r="F4" s="8" t="s">
        <v>5</v>
      </c>
      <c r="G4" s="7" t="s">
        <v>6</v>
      </c>
      <c r="H4" s="8" t="s">
        <v>7</v>
      </c>
      <c r="I4" s="7" t="s">
        <v>8</v>
      </c>
      <c r="J4" s="9" t="s">
        <v>9</v>
      </c>
      <c r="K4" s="10" t="s">
        <v>16</v>
      </c>
      <c r="L4" s="10" t="s">
        <v>17</v>
      </c>
      <c r="M4" s="11" t="s">
        <v>18</v>
      </c>
      <c r="N4" s="12" t="s">
        <v>24</v>
      </c>
    </row>
    <row r="5" spans="1:14" s="3" customFormat="1" ht="75">
      <c r="A5" s="13" t="s">
        <v>29</v>
      </c>
      <c r="B5" s="14" t="s">
        <v>30</v>
      </c>
      <c r="C5" s="61" t="s">
        <v>31</v>
      </c>
      <c r="D5" s="62" t="s">
        <v>32</v>
      </c>
      <c r="E5" s="15">
        <v>6360000</v>
      </c>
      <c r="F5" s="16"/>
      <c r="G5" s="16"/>
      <c r="H5" s="46">
        <f>(Tabla1[[#This Row],[Valor Inicial Contrato ]]+Tabla1[[#This Row],[Adiciones ]])-Tabla1[[#This Row],[Reducciones (Liberaciones)]]</f>
        <v>6360000</v>
      </c>
      <c r="I5" s="17">
        <v>45751</v>
      </c>
      <c r="J5" s="18">
        <v>45991</v>
      </c>
      <c r="K5" s="53"/>
      <c r="L5" s="53" t="s">
        <v>33</v>
      </c>
      <c r="M5" s="53" t="s">
        <v>34</v>
      </c>
      <c r="N5" s="3" t="str">
        <f ca="1">IF(Tabla1[[#This Row],[Fecha de Terminación ]]&lt;$L$2,"FINALIZADO","VIGENTE")</f>
        <v>FINALIZADO</v>
      </c>
    </row>
    <row r="6" spans="1:14" s="3" customFormat="1" ht="210">
      <c r="A6" s="54" t="s">
        <v>35</v>
      </c>
      <c r="B6" s="55" t="s">
        <v>30</v>
      </c>
      <c r="C6" s="51" t="s">
        <v>36</v>
      </c>
      <c r="D6" s="57" t="s">
        <v>37</v>
      </c>
      <c r="E6" s="23">
        <v>12500000</v>
      </c>
      <c r="F6" s="24"/>
      <c r="G6" s="24"/>
      <c r="H6" s="46">
        <f>(Tabla1[[#This Row],[Valor Inicial Contrato ]]+Tabla1[[#This Row],[Adiciones ]])-Tabla1[[#This Row],[Reducciones (Liberaciones)]]</f>
        <v>12500000</v>
      </c>
      <c r="I6" s="25">
        <v>45757</v>
      </c>
      <c r="J6" s="26">
        <v>45772</v>
      </c>
      <c r="K6" s="19"/>
      <c r="L6" s="53" t="s">
        <v>39</v>
      </c>
      <c r="M6" s="53" t="s">
        <v>38</v>
      </c>
      <c r="N6" s="3" t="str">
        <f ca="1">IF(Tabla1[[#This Row],[Fecha de Terminación ]]&lt;$L$2,"FINALIZADO","VIGENTE")</f>
        <v>FINALIZADO</v>
      </c>
    </row>
    <row r="7" spans="1:14" s="3" customFormat="1" ht="45">
      <c r="A7" s="54" t="s">
        <v>40</v>
      </c>
      <c r="B7" s="55" t="s">
        <v>41</v>
      </c>
      <c r="C7" s="51" t="s">
        <v>42</v>
      </c>
      <c r="D7" s="52" t="s">
        <v>43</v>
      </c>
      <c r="E7" s="23">
        <v>5999970</v>
      </c>
      <c r="F7" s="24"/>
      <c r="G7" s="24"/>
      <c r="H7" s="46">
        <f>(Tabla1[[#This Row],[Valor Inicial Contrato ]]+Tabla1[[#This Row],[Adiciones ]])-Tabla1[[#This Row],[Reducciones (Liberaciones)]]</f>
        <v>5999970</v>
      </c>
      <c r="I7" s="25">
        <v>45772</v>
      </c>
      <c r="J7" s="26">
        <v>45778</v>
      </c>
      <c r="K7" s="53"/>
      <c r="L7" s="53" t="s">
        <v>34</v>
      </c>
      <c r="M7" s="53" t="s">
        <v>44</v>
      </c>
      <c r="N7" s="3" t="str">
        <f ca="1">IF(Tabla1[[#This Row],[Fecha de Terminación ]]&lt;$L$2,"FINALIZADO","VIGENTE")</f>
        <v>FINALIZADO</v>
      </c>
    </row>
    <row r="8" spans="1:14" s="3" customFormat="1" ht="90">
      <c r="A8" s="54" t="s">
        <v>45</v>
      </c>
      <c r="B8" s="55" t="s">
        <v>30</v>
      </c>
      <c r="C8" s="51" t="s">
        <v>46</v>
      </c>
      <c r="D8" s="52" t="s">
        <v>47</v>
      </c>
      <c r="E8" s="23">
        <v>1813510</v>
      </c>
      <c r="F8" s="24"/>
      <c r="G8" s="24"/>
      <c r="H8" s="46">
        <f>(Tabla1[[#This Row],[Valor Inicial Contrato ]]+Tabla1[[#This Row],[Adiciones ]])-Tabla1[[#This Row],[Reducciones (Liberaciones)]]</f>
        <v>1813510</v>
      </c>
      <c r="I8" s="25">
        <v>45772</v>
      </c>
      <c r="J8" s="26">
        <v>45777</v>
      </c>
      <c r="K8" s="53"/>
      <c r="L8" s="53" t="s">
        <v>38</v>
      </c>
      <c r="M8" s="53" t="s">
        <v>48</v>
      </c>
      <c r="N8" s="3" t="str">
        <f ca="1">IF(Tabla1[[#This Row],[Fecha de Terminación ]]&lt;$L$2,"FINALIZADO","VIGENTE")</f>
        <v>FINALIZADO</v>
      </c>
    </row>
    <row r="9" spans="1:14" s="3" customFormat="1" ht="120">
      <c r="A9" s="54" t="s">
        <v>49</v>
      </c>
      <c r="B9" s="55" t="s">
        <v>41</v>
      </c>
      <c r="C9" s="51" t="s">
        <v>50</v>
      </c>
      <c r="D9" s="56" t="s">
        <v>51</v>
      </c>
      <c r="E9" s="23">
        <v>6974800</v>
      </c>
      <c r="F9" s="24"/>
      <c r="G9" s="24"/>
      <c r="H9" s="46">
        <f>(Tabla1[[#This Row],[Valor Inicial Contrato ]]+Tabla1[[#This Row],[Adiciones ]])-Tabla1[[#This Row],[Reducciones (Liberaciones)]]</f>
        <v>6974800</v>
      </c>
      <c r="I9" s="25">
        <v>45803</v>
      </c>
      <c r="J9" s="26">
        <v>45811</v>
      </c>
      <c r="K9" s="53"/>
      <c r="L9" s="53" t="s">
        <v>52</v>
      </c>
      <c r="M9" s="53" t="s">
        <v>53</v>
      </c>
      <c r="N9" s="3" t="str">
        <f ca="1">IF(Tabla1[[#This Row],[Fecha de Terminación ]]&lt;$L$2,"FINALIZADO","VIGENTE")</f>
        <v>FINALIZADO</v>
      </c>
    </row>
    <row r="10" spans="1:14" s="3" customFormat="1" ht="15.75" customHeight="1">
      <c r="A10" s="54" t="s">
        <v>55</v>
      </c>
      <c r="B10" s="55" t="s">
        <v>30</v>
      </c>
      <c r="C10" s="51" t="s">
        <v>56</v>
      </c>
      <c r="D10" s="63" t="s">
        <v>57</v>
      </c>
      <c r="E10" s="23">
        <v>1500000</v>
      </c>
      <c r="F10" s="24"/>
      <c r="G10" s="24"/>
      <c r="H10" s="46">
        <f>(Tabla1[[#This Row],[Valor Inicial Contrato ]]+Tabla1[[#This Row],[Adiciones ]])-Tabla1[[#This Row],[Reducciones (Liberaciones)]]</f>
        <v>1500000</v>
      </c>
      <c r="I10" s="25">
        <v>45849</v>
      </c>
      <c r="J10" s="58" t="s">
        <v>58</v>
      </c>
      <c r="K10" s="53"/>
      <c r="L10" s="53" t="s">
        <v>59</v>
      </c>
      <c r="M10" s="53" t="s">
        <v>60</v>
      </c>
      <c r="N10" s="3" t="str">
        <f ca="1">IF(Tabla1[[#This Row],[Fecha de Terminación ]]&lt;$L$2,"FINALIZADO","VIGENTE")</f>
        <v>VIGENTE</v>
      </c>
    </row>
    <row r="11" spans="1:14" s="3" customFormat="1" ht="135">
      <c r="A11" s="54" t="s">
        <v>61</v>
      </c>
      <c r="B11" s="55" t="s">
        <v>41</v>
      </c>
      <c r="C11" s="59" t="s">
        <v>62</v>
      </c>
      <c r="D11" s="64" t="s">
        <v>66</v>
      </c>
      <c r="E11" s="23">
        <v>2138000</v>
      </c>
      <c r="F11" s="24"/>
      <c r="G11" s="24"/>
      <c r="H11" s="46">
        <f>(Tabla1[[#This Row],[Valor Inicial Contrato ]]+Tabla1[[#This Row],[Adiciones ]])-Tabla1[[#This Row],[Reducciones (Liberaciones)]]</f>
        <v>2138000</v>
      </c>
      <c r="I11" s="25">
        <v>45849</v>
      </c>
      <c r="J11" s="58">
        <v>45854</v>
      </c>
      <c r="K11" s="53"/>
      <c r="L11" s="53" t="s">
        <v>60</v>
      </c>
      <c r="M11" s="53" t="s">
        <v>63</v>
      </c>
      <c r="N11" s="3" t="str">
        <f ca="1">IF(Tabla1[[#This Row],[Fecha de Terminación ]]&lt;$L$2,"FINALIZADO","VIGENTE")</f>
        <v>FINALIZADO</v>
      </c>
    </row>
    <row r="12" spans="1:14" s="3" customFormat="1" ht="90">
      <c r="A12" s="54" t="s">
        <v>64</v>
      </c>
      <c r="B12" s="55" t="s">
        <v>30</v>
      </c>
      <c r="C12" s="51" t="s">
        <v>65</v>
      </c>
      <c r="D12" s="57" t="s">
        <v>67</v>
      </c>
      <c r="E12" s="23">
        <v>2500000</v>
      </c>
      <c r="F12" s="24"/>
      <c r="G12" s="24"/>
      <c r="H12" s="46">
        <f>(Tabla1[[#This Row],[Valor Inicial Contrato ]]+Tabla1[[#This Row],[Adiciones ]])-Tabla1[[#This Row],[Reducciones (Liberaciones)]]</f>
        <v>2500000</v>
      </c>
      <c r="I12" s="60">
        <v>45867</v>
      </c>
      <c r="J12" s="26">
        <v>45876</v>
      </c>
      <c r="K12" s="53"/>
      <c r="L12" s="53" t="s">
        <v>68</v>
      </c>
      <c r="M12" s="53" t="s">
        <v>69</v>
      </c>
      <c r="N12" s="3" t="str">
        <f ca="1">IF(Tabla1[[#This Row],[Fecha de Terminación ]]&lt;$L$2,"FINALIZADO","VIGENTE")</f>
        <v>FINALIZADO</v>
      </c>
    </row>
    <row r="13" spans="1:14" s="3" customFormat="1" ht="15.75" customHeight="1">
      <c r="A13" s="54" t="s">
        <v>71</v>
      </c>
      <c r="B13" s="55" t="s">
        <v>41</v>
      </c>
      <c r="C13" s="51" t="s">
        <v>70</v>
      </c>
      <c r="D13" s="57" t="s">
        <v>67</v>
      </c>
      <c r="E13" s="23">
        <v>2000000</v>
      </c>
      <c r="F13" s="24"/>
      <c r="G13" s="24"/>
      <c r="H13" s="46">
        <f>(Tabla1[[#This Row],[Valor Inicial Contrato ]]+Tabla1[[#This Row],[Adiciones ]])-Tabla1[[#This Row],[Reducciones (Liberaciones)]]</f>
        <v>2000000</v>
      </c>
      <c r="I13" s="25">
        <v>45896</v>
      </c>
      <c r="J13" s="26">
        <v>45901</v>
      </c>
      <c r="K13" s="19"/>
      <c r="L13" s="53" t="s">
        <v>72</v>
      </c>
      <c r="M13" s="53" t="s">
        <v>73</v>
      </c>
      <c r="N13" s="3" t="str">
        <f ca="1">IF(Tabla1[[#This Row],[Fecha de Terminación ]]&lt;$L$2,"FINALIZADO","VIGENTE")</f>
        <v>FINALIZADO</v>
      </c>
    </row>
    <row r="14" spans="1:14" s="3" customFormat="1" ht="144">
      <c r="A14" s="13" t="s">
        <v>74</v>
      </c>
      <c r="B14" s="20" t="s">
        <v>30</v>
      </c>
      <c r="C14" s="21" t="s">
        <v>75</v>
      </c>
      <c r="D14" s="22" t="s">
        <v>76</v>
      </c>
      <c r="E14" s="23">
        <v>3000000</v>
      </c>
      <c r="F14" s="24"/>
      <c r="G14" s="24"/>
      <c r="H14" s="46">
        <f>(Tabla1[[#This Row],[Valor Inicial Contrato ]]+Tabla1[[#This Row],[Adiciones ]])-Tabla1[[#This Row],[Reducciones (Liberaciones)]]</f>
        <v>3000000</v>
      </c>
      <c r="I14" s="25">
        <v>45918</v>
      </c>
      <c r="J14" s="26">
        <v>45928</v>
      </c>
      <c r="K14" s="19"/>
      <c r="L14" s="19" t="s">
        <v>77</v>
      </c>
      <c r="M14" s="19" t="s">
        <v>78</v>
      </c>
      <c r="N14" s="3" t="str">
        <f ca="1">IF(Tabla1[[#This Row],[Fecha de Terminación ]]&lt;$L$2,"FINALIZADO","VIGENTE")</f>
        <v>FINALIZADO</v>
      </c>
    </row>
    <row r="15" spans="1:14" s="3" customFormat="1" ht="108">
      <c r="A15" s="13" t="s">
        <v>52</v>
      </c>
      <c r="B15" s="20" t="s">
        <v>41</v>
      </c>
      <c r="C15" s="21" t="s">
        <v>79</v>
      </c>
      <c r="D15" s="22" t="s">
        <v>80</v>
      </c>
      <c r="E15" s="23">
        <v>21636000</v>
      </c>
      <c r="F15" s="24"/>
      <c r="G15" s="24"/>
      <c r="H15" s="46">
        <f>(Tabla1[[#This Row],[Valor Inicial Contrato ]]+Tabla1[[#This Row],[Adiciones ]])-Tabla1[[#This Row],[Reducciones (Liberaciones)]]</f>
        <v>21636000</v>
      </c>
      <c r="I15" s="25">
        <v>45929</v>
      </c>
      <c r="J15" s="26">
        <v>45948</v>
      </c>
      <c r="K15" s="19"/>
      <c r="L15" s="19" t="s">
        <v>81</v>
      </c>
      <c r="M15" s="19" t="s">
        <v>82</v>
      </c>
      <c r="N15" s="3" t="str">
        <f ca="1">IF(Tabla1[[#This Row],[Fecha de Terminación ]]&lt;$L$2,"FINALIZADO","VIGENTE")</f>
        <v>FINALIZADO</v>
      </c>
    </row>
    <row r="16" spans="1:14" s="3" customFormat="1" ht="72">
      <c r="A16" s="13" t="s">
        <v>84</v>
      </c>
      <c r="B16" s="20" t="s">
        <v>41</v>
      </c>
      <c r="C16" s="21" t="s">
        <v>83</v>
      </c>
      <c r="D16" s="22" t="s">
        <v>85</v>
      </c>
      <c r="E16" s="65">
        <v>10883759</v>
      </c>
      <c r="F16" s="24"/>
      <c r="G16" s="24"/>
      <c r="H16" s="46">
        <f>(Tabla1[[#This Row],[Valor Inicial Contrato ]]+Tabla1[[#This Row],[Adiciones ]])-Tabla1[[#This Row],[Reducciones (Liberaciones)]]</f>
        <v>10883759</v>
      </c>
      <c r="I16" s="25">
        <v>45937</v>
      </c>
      <c r="J16" s="26">
        <v>45951</v>
      </c>
      <c r="K16" s="53" t="s">
        <v>88</v>
      </c>
      <c r="L16" s="53" t="s">
        <v>86</v>
      </c>
      <c r="M16" s="53" t="s">
        <v>87</v>
      </c>
      <c r="N16" s="3" t="str">
        <f ca="1">IF(Tabla1[[#This Row],[Fecha de Terminación ]]&lt;$L$2,"FINALIZADO","VIGENTE")</f>
        <v>FINALIZADO</v>
      </c>
    </row>
    <row r="17" spans="1:14" s="3" customFormat="1" ht="60">
      <c r="A17" s="54" t="s">
        <v>53</v>
      </c>
      <c r="B17" s="55" t="s">
        <v>41</v>
      </c>
      <c r="C17" s="51" t="s">
        <v>89</v>
      </c>
      <c r="D17" s="56" t="s">
        <v>90</v>
      </c>
      <c r="E17" s="23">
        <v>2043800</v>
      </c>
      <c r="F17" s="24"/>
      <c r="G17" s="24"/>
      <c r="H17" s="46">
        <f>(Tabla1[[#This Row],[Valor Inicial Contrato ]]+Tabla1[[#This Row],[Adiciones ]])-Tabla1[[#This Row],[Reducciones (Liberaciones)]]</f>
        <v>2043800</v>
      </c>
      <c r="I17" s="25">
        <v>45947</v>
      </c>
      <c r="J17" s="26">
        <v>45952</v>
      </c>
      <c r="K17" s="53" t="s">
        <v>93</v>
      </c>
      <c r="L17" s="53" t="s">
        <v>91</v>
      </c>
      <c r="M17" s="53" t="s">
        <v>92</v>
      </c>
      <c r="N17" s="3" t="str">
        <f ca="1">IF(Tabla1[[#This Row],[Fecha de Terminación ]]&lt;$L$2,"FINALIZADO","VIGENTE")</f>
        <v>FINALIZADO</v>
      </c>
    </row>
    <row r="18" spans="1:14" s="3" customFormat="1" ht="90">
      <c r="A18" s="54" t="s">
        <v>94</v>
      </c>
      <c r="B18" s="27" t="s">
        <v>41</v>
      </c>
      <c r="C18" s="66" t="s">
        <v>95</v>
      </c>
      <c r="D18" s="64" t="s">
        <v>96</v>
      </c>
      <c r="E18" s="23">
        <v>6000000</v>
      </c>
      <c r="F18" s="24"/>
      <c r="G18" s="24"/>
      <c r="H18" s="46">
        <f>(Tabla1[[#This Row],[Valor Inicial Contrato ]]+Tabla1[[#This Row],[Adiciones ]])-Tabla1[[#This Row],[Reducciones (Liberaciones)]]</f>
        <v>6000000</v>
      </c>
      <c r="I18" s="25">
        <v>45947</v>
      </c>
      <c r="J18" s="26">
        <v>45966</v>
      </c>
      <c r="K18" s="53" t="s">
        <v>99</v>
      </c>
      <c r="L18" s="53" t="s">
        <v>97</v>
      </c>
      <c r="M18" s="53" t="s">
        <v>98</v>
      </c>
      <c r="N18" s="3" t="str">
        <f ca="1">IF(Tabla1[[#This Row],[Fecha de Terminación ]]&lt;$L$2,"FINALIZADO","VIGENTE")</f>
        <v>FINALIZADO</v>
      </c>
    </row>
    <row r="19" spans="1:14" ht="108">
      <c r="A19" s="13" t="s">
        <v>100</v>
      </c>
      <c r="B19" s="28" t="s">
        <v>41</v>
      </c>
      <c r="C19" s="66" t="s">
        <v>101</v>
      </c>
      <c r="D19" s="57" t="s">
        <v>102</v>
      </c>
      <c r="E19" s="65">
        <v>3712956</v>
      </c>
      <c r="F19" s="29"/>
      <c r="G19" s="29"/>
      <c r="H19" s="46">
        <f>(Tabla1[[#This Row],[Valor Inicial Contrato ]]+Tabla1[[#This Row],[Adiciones ]])-Tabla1[[#This Row],[Reducciones (Liberaciones)]]</f>
        <v>3712956</v>
      </c>
      <c r="I19" s="25">
        <v>45953</v>
      </c>
      <c r="J19" s="26">
        <v>45958</v>
      </c>
      <c r="K19" s="30"/>
      <c r="L19" s="53" t="s">
        <v>104</v>
      </c>
      <c r="M19" s="53" t="s">
        <v>103</v>
      </c>
      <c r="N19" s="3" t="str">
        <f ca="1">IF(Tabla1[[#This Row],[Fecha de Terminación ]]&lt;$L$2,"FINALIZADO","VIGENTE")</f>
        <v>FINALIZADO</v>
      </c>
    </row>
    <row r="20" spans="1:14" ht="62.25">
      <c r="A20" s="54" t="s">
        <v>107</v>
      </c>
      <c r="B20" s="72" t="s">
        <v>41</v>
      </c>
      <c r="C20" s="71" t="s">
        <v>106</v>
      </c>
      <c r="D20" s="73" t="s">
        <v>108</v>
      </c>
      <c r="E20" s="29">
        <v>4000000</v>
      </c>
      <c r="F20" s="29"/>
      <c r="G20" s="29"/>
      <c r="H20" s="47">
        <f>((Tabla1[[#This Row],[Valor Inicial Contrato ]]+Tabla1[[#This Row],[Adiciones ]])-Tabla1[[#This Row],[Reducciones (Liberaciones)]])</f>
        <v>4000000</v>
      </c>
      <c r="I20" s="33">
        <v>45971</v>
      </c>
      <c r="J20" s="34">
        <v>45982</v>
      </c>
      <c r="K20" s="74" t="s">
        <v>118</v>
      </c>
      <c r="L20" s="74" t="s">
        <v>119</v>
      </c>
      <c r="M20" s="74" t="s">
        <v>120</v>
      </c>
      <c r="N20" s="3" t="str">
        <f ca="1">IF(Tabla1[[#This Row],[Fecha de Terminación ]]&lt;$L$2,"FINALIZADO","VIGENTE")</f>
        <v>FINALIZADO</v>
      </c>
    </row>
    <row r="21" spans="1:14" ht="63">
      <c r="A21" s="13" t="s">
        <v>110</v>
      </c>
      <c r="B21" s="31" t="s">
        <v>41</v>
      </c>
      <c r="C21" s="71" t="s">
        <v>109</v>
      </c>
      <c r="D21" s="73" t="s">
        <v>111</v>
      </c>
      <c r="E21" s="29">
        <v>12952390</v>
      </c>
      <c r="F21" s="29"/>
      <c r="G21" s="29"/>
      <c r="H21" s="47">
        <f>((Tabla1[[#This Row],[Valor Inicial Contrato ]]+Tabla1[[#This Row],[Adiciones ]])-Tabla1[[#This Row],[Reducciones (Liberaciones)]])</f>
        <v>12952390</v>
      </c>
      <c r="I21" s="33">
        <v>45971</v>
      </c>
      <c r="J21" s="34">
        <v>45982</v>
      </c>
      <c r="K21" s="74" t="s">
        <v>121</v>
      </c>
      <c r="L21" s="74" t="s">
        <v>103</v>
      </c>
      <c r="M21" s="74" t="s">
        <v>122</v>
      </c>
      <c r="N21" s="3" t="str">
        <f ca="1">IF(Tabla1[[#This Row],[Fecha de Terminación ]]&lt;$L$2,"FINALIZADO","VIGENTE")</f>
        <v>FINALIZADO</v>
      </c>
    </row>
    <row r="22" spans="1:14" ht="122.25">
      <c r="A22" s="54" t="s">
        <v>113</v>
      </c>
      <c r="B22" s="31" t="s">
        <v>41</v>
      </c>
      <c r="C22" s="71" t="s">
        <v>114</v>
      </c>
      <c r="D22" s="73" t="s">
        <v>115</v>
      </c>
      <c r="E22" s="29">
        <v>714000</v>
      </c>
      <c r="F22" s="29"/>
      <c r="G22" s="29"/>
      <c r="H22" s="47">
        <f>((Tabla1[[#This Row],[Valor Inicial Contrato ]]+Tabla1[[#This Row],[Adiciones ]])-Tabla1[[#This Row],[Reducciones (Liberaciones)]])</f>
        <v>714000</v>
      </c>
      <c r="I22" s="33">
        <v>45972</v>
      </c>
      <c r="J22" s="34">
        <v>45974</v>
      </c>
      <c r="K22" s="74" t="s">
        <v>124</v>
      </c>
      <c r="L22" s="74" t="s">
        <v>112</v>
      </c>
      <c r="M22" s="74" t="s">
        <v>123</v>
      </c>
      <c r="N22" s="3" t="str">
        <f ca="1">IF(Tabla1[[#This Row],[Fecha de Terminación ]]&lt;$L$2,"FINALIZADO","VIGENTE")</f>
        <v>FINALIZADO</v>
      </c>
    </row>
    <row r="23" spans="1:14" ht="60">
      <c r="A23" s="54" t="s">
        <v>116</v>
      </c>
      <c r="B23" s="31" t="s">
        <v>41</v>
      </c>
      <c r="C23" s="71" t="s">
        <v>117</v>
      </c>
      <c r="D23" s="73" t="s">
        <v>67</v>
      </c>
      <c r="E23" s="29">
        <v>12073426</v>
      </c>
      <c r="F23" s="29"/>
      <c r="G23" s="29"/>
      <c r="H23" s="47">
        <f>((Tabla1[[#This Row],[Valor Inicial Contrato ]]+Tabla1[[#This Row],[Adiciones ]])-Tabla1[[#This Row],[Reducciones (Liberaciones)]])</f>
        <v>12073426</v>
      </c>
      <c r="I23" s="33">
        <v>45979</v>
      </c>
      <c r="J23" s="34">
        <v>45981</v>
      </c>
      <c r="K23" s="74" t="s">
        <v>126</v>
      </c>
      <c r="L23" s="74" t="s">
        <v>122</v>
      </c>
      <c r="M23" s="74" t="s">
        <v>125</v>
      </c>
      <c r="N23" s="3" t="str">
        <f ca="1">IF(Tabla1[[#This Row],[Fecha de Terminación ]]&lt;$L$2,"FINALIZADO","VIGENTE")</f>
        <v>FINALIZADO</v>
      </c>
    </row>
    <row r="24" spans="1:14" ht="18">
      <c r="A24" s="13"/>
      <c r="B24" s="31"/>
      <c r="C24" s="32"/>
      <c r="D24" s="32"/>
      <c r="E24" s="29"/>
      <c r="F24" s="29"/>
      <c r="G24" s="29"/>
      <c r="H24" s="47">
        <f>((Tabla1[[#This Row],[Valor Inicial Contrato ]]+Tabla1[[#This Row],[Adiciones ]])-Tabla1[[#This Row],[Reducciones (Liberaciones)]])</f>
        <v>0</v>
      </c>
      <c r="I24" s="33"/>
      <c r="J24" s="34"/>
      <c r="K24" s="30"/>
      <c r="L24" s="30"/>
      <c r="M24" s="30"/>
      <c r="N24" s="3" t="str">
        <f ca="1">IF(Tabla1[[#This Row],[Fecha de Terminación ]]&lt;$L$2,"FINALIZADO","VIGENTE")</f>
        <v>FINALIZADO</v>
      </c>
    </row>
    <row r="25" spans="1:14" ht="18">
      <c r="A25" s="13"/>
      <c r="B25" s="31"/>
      <c r="C25" s="32"/>
      <c r="D25" s="32"/>
      <c r="E25" s="29"/>
      <c r="F25" s="29"/>
      <c r="G25" s="29"/>
      <c r="H25" s="47">
        <f>((Tabla1[[#This Row],[Valor Inicial Contrato ]]+Tabla1[[#This Row],[Adiciones ]])-Tabla1[[#This Row],[Reducciones (Liberaciones)]])</f>
        <v>0</v>
      </c>
      <c r="I25" s="33"/>
      <c r="J25" s="34"/>
      <c r="K25" s="30"/>
      <c r="L25" s="30"/>
      <c r="M25" s="30"/>
      <c r="N25" s="3" t="str">
        <f ca="1">IF(Tabla1[[#This Row],[Fecha de Terminación ]]&lt;$L$2,"FINALIZADO","VIGENTE")</f>
        <v>FINALIZADO</v>
      </c>
    </row>
    <row r="26" spans="1:14" ht="18">
      <c r="A26" s="13"/>
      <c r="B26" s="31"/>
      <c r="C26" s="32"/>
      <c r="D26" s="32"/>
      <c r="E26" s="29"/>
      <c r="F26" s="29"/>
      <c r="G26" s="29"/>
      <c r="H26" s="47">
        <f>((Tabla1[[#This Row],[Valor Inicial Contrato ]]+Tabla1[[#This Row],[Adiciones ]])-Tabla1[[#This Row],[Reducciones (Liberaciones)]])</f>
        <v>0</v>
      </c>
      <c r="I26" s="33"/>
      <c r="J26" s="34"/>
      <c r="K26" s="30"/>
      <c r="L26" s="30"/>
      <c r="M26" s="30"/>
      <c r="N26" s="3" t="str">
        <f ca="1">IF(Tabla1[[#This Row],[Fecha de Terminación ]]&lt;$L$2,"FINALIZADO","VIGENTE")</f>
        <v>FINALIZADO</v>
      </c>
    </row>
    <row r="27" spans="1:14" ht="18">
      <c r="A27" s="13"/>
      <c r="B27" s="31"/>
      <c r="C27" s="32"/>
      <c r="D27" s="32"/>
      <c r="E27" s="29"/>
      <c r="F27" s="29"/>
      <c r="G27" s="29"/>
      <c r="H27" s="47">
        <f>((Tabla1[[#This Row],[Valor Inicial Contrato ]]+Tabla1[[#This Row],[Adiciones ]])-Tabla1[[#This Row],[Reducciones (Liberaciones)]])</f>
        <v>0</v>
      </c>
      <c r="I27" s="33"/>
      <c r="J27" s="34"/>
      <c r="K27" s="30"/>
      <c r="L27" s="30"/>
      <c r="M27" s="30"/>
      <c r="N27" s="3" t="str">
        <f ca="1">IF(Tabla1[[#This Row],[Fecha de Terminación ]]&lt;$L$2,"FINALIZADO","VIGENTE")</f>
        <v>FINALIZADO</v>
      </c>
    </row>
    <row r="28" spans="1:14" ht="18">
      <c r="A28" s="13"/>
      <c r="B28" s="31"/>
      <c r="C28" s="32"/>
      <c r="D28" s="32"/>
      <c r="E28" s="29"/>
      <c r="F28" s="29"/>
      <c r="G28" s="29"/>
      <c r="H28" s="47">
        <f>((Tabla1[[#This Row],[Valor Inicial Contrato ]]+Tabla1[[#This Row],[Adiciones ]])-Tabla1[[#This Row],[Reducciones (Liberaciones)]])</f>
        <v>0</v>
      </c>
      <c r="I28" s="33"/>
      <c r="J28" s="34"/>
      <c r="K28" s="30"/>
      <c r="L28" s="30"/>
      <c r="M28" s="30"/>
      <c r="N28" s="3" t="str">
        <f ca="1">IF(Tabla1[[#This Row],[Fecha de Terminación ]]&lt;$L$2,"FINALIZADO","VIGENTE")</f>
        <v>FINALIZADO</v>
      </c>
    </row>
    <row r="29" spans="1:14" ht="18">
      <c r="A29" s="13"/>
      <c r="B29" s="31"/>
      <c r="C29" s="32"/>
      <c r="D29" s="32"/>
      <c r="E29" s="29"/>
      <c r="F29" s="29"/>
      <c r="G29" s="29"/>
      <c r="H29" s="47">
        <f>((Tabla1[[#This Row],[Valor Inicial Contrato ]]+Tabla1[[#This Row],[Adiciones ]])-Tabla1[[#This Row],[Reducciones (Liberaciones)]])</f>
        <v>0</v>
      </c>
      <c r="I29" s="33"/>
      <c r="J29" s="34"/>
      <c r="K29" s="30"/>
      <c r="L29" s="30"/>
      <c r="M29" s="30"/>
      <c r="N29" s="3" t="str">
        <f ca="1">IF(Tabla1[[#This Row],[Fecha de Terminación ]]&lt;$L$2,"FINALIZADO","VIGENTE")</f>
        <v>FINALIZADO</v>
      </c>
    </row>
    <row r="30" spans="1:14" ht="18">
      <c r="A30" s="13"/>
      <c r="B30" s="31"/>
      <c r="C30" s="32"/>
      <c r="D30" s="32"/>
      <c r="E30" s="29"/>
      <c r="F30" s="29"/>
      <c r="G30" s="29"/>
      <c r="H30" s="47">
        <f>((Tabla1[[#This Row],[Valor Inicial Contrato ]]+Tabla1[[#This Row],[Adiciones ]])-Tabla1[[#This Row],[Reducciones (Liberaciones)]])</f>
        <v>0</v>
      </c>
      <c r="I30" s="33"/>
      <c r="J30" s="34"/>
      <c r="K30" s="30"/>
      <c r="L30" s="30"/>
      <c r="M30" s="30"/>
      <c r="N30" s="3" t="str">
        <f ca="1">IF(Tabla1[[#This Row],[Fecha de Terminación ]]&lt;$L$2,"FINALIZADO","VIGENTE")</f>
        <v>FINALIZADO</v>
      </c>
    </row>
    <row r="31" spans="1:14" ht="18">
      <c r="A31" s="13"/>
      <c r="B31" s="31"/>
      <c r="C31" s="32"/>
      <c r="D31" s="32"/>
      <c r="E31" s="29"/>
      <c r="F31" s="29"/>
      <c r="G31" s="29"/>
      <c r="H31" s="47">
        <f>((Tabla1[[#This Row],[Valor Inicial Contrato ]]+Tabla1[[#This Row],[Adiciones ]])-Tabla1[[#This Row],[Reducciones (Liberaciones)]])</f>
        <v>0</v>
      </c>
      <c r="I31" s="33"/>
      <c r="J31" s="34"/>
      <c r="K31" s="30"/>
      <c r="L31" s="30"/>
      <c r="M31" s="30"/>
      <c r="N31" s="3" t="str">
        <f ca="1">IF(Tabla1[[#This Row],[Fecha de Terminación ]]&lt;$L$2,"FINALIZADO","VIGENTE")</f>
        <v>FINALIZADO</v>
      </c>
    </row>
    <row r="32" spans="1:14" ht="18">
      <c r="A32" s="13"/>
      <c r="B32" s="31"/>
      <c r="C32" s="32"/>
      <c r="D32" s="32"/>
      <c r="E32" s="29"/>
      <c r="F32" s="29"/>
      <c r="G32" s="29"/>
      <c r="H32" s="47">
        <f>((Tabla1[[#This Row],[Valor Inicial Contrato ]]+Tabla1[[#This Row],[Adiciones ]])-Tabla1[[#This Row],[Reducciones (Liberaciones)]])</f>
        <v>0</v>
      </c>
      <c r="I32" s="33"/>
      <c r="J32" s="34"/>
      <c r="K32" s="30"/>
      <c r="L32" s="30"/>
      <c r="M32" s="30"/>
      <c r="N32" s="3" t="str">
        <f ca="1">IF(Tabla1[[#This Row],[Fecha de Terminación ]]&lt;$L$2,"FINALIZADO","VIGENTE")</f>
        <v>FINALIZADO</v>
      </c>
    </row>
    <row r="33" spans="1:14" ht="18">
      <c r="A33" s="13"/>
      <c r="B33" s="31"/>
      <c r="C33" s="32"/>
      <c r="D33" s="32"/>
      <c r="E33" s="29"/>
      <c r="F33" s="29"/>
      <c r="G33" s="29"/>
      <c r="H33" s="47">
        <f>((Tabla1[[#This Row],[Valor Inicial Contrato ]]+Tabla1[[#This Row],[Adiciones ]])-Tabla1[[#This Row],[Reducciones (Liberaciones)]])</f>
        <v>0</v>
      </c>
      <c r="I33" s="33"/>
      <c r="J33" s="34"/>
      <c r="K33" s="30"/>
      <c r="L33" s="30"/>
      <c r="M33" s="30"/>
      <c r="N33" s="3" t="str">
        <f ca="1">IF(Tabla1[[#This Row],[Fecha de Terminación ]]&lt;$L$2,"FINALIZADO","VIGENTE")</f>
        <v>FINALIZADO</v>
      </c>
    </row>
    <row r="34" spans="1:14" ht="18">
      <c r="A34" s="13"/>
      <c r="B34" s="31"/>
      <c r="C34" s="32"/>
      <c r="D34" s="32"/>
      <c r="E34" s="29"/>
      <c r="F34" s="29"/>
      <c r="G34" s="29"/>
      <c r="H34" s="47">
        <f>((Tabla1[[#This Row],[Valor Inicial Contrato ]]+Tabla1[[#This Row],[Adiciones ]])-Tabla1[[#This Row],[Reducciones (Liberaciones)]])</f>
        <v>0</v>
      </c>
      <c r="I34" s="33"/>
      <c r="J34" s="34"/>
      <c r="K34" s="30"/>
      <c r="L34" s="30"/>
      <c r="M34" s="30"/>
      <c r="N34" s="3" t="str">
        <f ca="1">IF(Tabla1[[#This Row],[Fecha de Terminación ]]&lt;$L$2,"FINALIZADO","VIGENTE")</f>
        <v>FINALIZADO</v>
      </c>
    </row>
    <row r="35" spans="1:14" ht="18">
      <c r="A35" s="13"/>
      <c r="B35" s="31"/>
      <c r="C35" s="32"/>
      <c r="D35" s="32"/>
      <c r="E35" s="29"/>
      <c r="F35" s="29"/>
      <c r="G35" s="29"/>
      <c r="H35" s="47">
        <f>((Tabla1[[#This Row],[Valor Inicial Contrato ]]+Tabla1[[#This Row],[Adiciones ]])-Tabla1[[#This Row],[Reducciones (Liberaciones)]])</f>
        <v>0</v>
      </c>
      <c r="I35" s="33"/>
      <c r="J35" s="34"/>
      <c r="K35" s="30"/>
      <c r="L35" s="30"/>
      <c r="M35" s="30"/>
      <c r="N35" s="3" t="str">
        <f ca="1">IF(Tabla1[[#This Row],[Fecha de Terminación ]]&lt;$L$2,"FINALIZADO","VIGENTE")</f>
        <v>FINALIZADO</v>
      </c>
    </row>
    <row r="36" spans="1:14" ht="18">
      <c r="A36" s="13"/>
      <c r="B36" s="31"/>
      <c r="C36" s="32"/>
      <c r="D36" s="32"/>
      <c r="E36" s="29"/>
      <c r="F36" s="29"/>
      <c r="G36" s="29"/>
      <c r="H36" s="47">
        <f>((Tabla1[[#This Row],[Valor Inicial Contrato ]]+Tabla1[[#This Row],[Adiciones ]])-Tabla1[[#This Row],[Reducciones (Liberaciones)]])</f>
        <v>0</v>
      </c>
      <c r="I36" s="33"/>
      <c r="J36" s="34"/>
      <c r="K36" s="30"/>
      <c r="L36" s="30"/>
      <c r="M36" s="30"/>
      <c r="N36" s="3" t="str">
        <f ca="1">IF(Tabla1[[#This Row],[Fecha de Terminación ]]&lt;$L$2,"FINALIZADO","VIGENTE")</f>
        <v>FINALIZADO</v>
      </c>
    </row>
    <row r="37" spans="1:14" ht="18">
      <c r="A37" s="13"/>
      <c r="B37" s="31"/>
      <c r="C37" s="32"/>
      <c r="D37" s="32"/>
      <c r="E37" s="29"/>
      <c r="F37" s="29"/>
      <c r="G37" s="29"/>
      <c r="H37" s="47">
        <f>((Tabla1[[#This Row],[Valor Inicial Contrato ]]+Tabla1[[#This Row],[Adiciones ]])-Tabla1[[#This Row],[Reducciones (Liberaciones)]])</f>
        <v>0</v>
      </c>
      <c r="I37" s="33"/>
      <c r="J37" s="34"/>
      <c r="K37" s="30"/>
      <c r="L37" s="30"/>
      <c r="M37" s="30"/>
      <c r="N37" s="3" t="str">
        <f ca="1">IF(Tabla1[[#This Row],[Fecha de Terminación ]]&lt;$L$2,"FINALIZADO","VIGENTE")</f>
        <v>FINALIZADO</v>
      </c>
    </row>
    <row r="38" spans="1:14" ht="18.75" thickBot="1">
      <c r="A38" s="35"/>
      <c r="B38" s="36"/>
      <c r="C38" s="37"/>
      <c r="D38" s="37"/>
      <c r="E38" s="38"/>
      <c r="F38" s="38"/>
      <c r="G38" s="38"/>
      <c r="H38" s="48">
        <f>((Tabla1[[#This Row],[Valor Inicial Contrato ]]+Tabla1[[#This Row],[Adiciones ]])-Tabla1[[#This Row],[Reducciones (Liberaciones)]])</f>
        <v>0</v>
      </c>
      <c r="I38" s="39"/>
      <c r="J38" s="40"/>
      <c r="K38" s="30"/>
      <c r="L38" s="30"/>
      <c r="M38" s="30"/>
      <c r="N38" s="3" t="str">
        <f ca="1">IF(Tabla1[[#This Row],[Fecha de Terminación ]]&lt;$L$2,"FINALIZADO","VIGENTE")</f>
        <v>FINALIZADO</v>
      </c>
    </row>
    <row r="39" spans="1:14" ht="26.25" customHeight="1">
      <c r="A39" s="68" t="s">
        <v>14</v>
      </c>
      <c r="B39" s="68"/>
      <c r="C39" s="68"/>
      <c r="D39" s="68"/>
      <c r="E39" s="41">
        <f>SUM(Tabla1[[Valor Inicial Contrato ]])</f>
        <v>118802611</v>
      </c>
      <c r="F39" s="41">
        <f>SUM(Tabla1[[Adiciones ]])</f>
        <v>0</v>
      </c>
      <c r="G39" s="41">
        <f>SUM(Tabla1[Reducciones (Liberaciones)])</f>
        <v>0</v>
      </c>
      <c r="H39" s="41">
        <f>SUM(Tabla1[[Valor Definitivo ]])</f>
        <v>118802611</v>
      </c>
    </row>
    <row r="42" spans="1:14" ht="26.25" customHeight="1">
      <c r="E42" s="43" t="s">
        <v>20</v>
      </c>
      <c r="H42" s="44"/>
    </row>
    <row r="43" spans="1:14" ht="42" customHeight="1">
      <c r="E43" s="70"/>
      <c r="F43" s="70"/>
    </row>
    <row r="44" spans="1:14" ht="18" customHeight="1">
      <c r="E44" s="43" t="s">
        <v>27</v>
      </c>
      <c r="H44" s="44"/>
    </row>
    <row r="45" spans="1:14" ht="18" customHeight="1">
      <c r="E45" s="43" t="s">
        <v>21</v>
      </c>
    </row>
    <row r="46" spans="1:14">
      <c r="E46" s="43" t="s">
        <v>28</v>
      </c>
      <c r="H46" s="45"/>
    </row>
  </sheetData>
  <sheetProtection password="CC3D" sheet="1" objects="1" scenarios="1"/>
  <mergeCells count="4">
    <mergeCell ref="A1:J1"/>
    <mergeCell ref="A39:D39"/>
    <mergeCell ref="K3:M3"/>
    <mergeCell ref="E43:F43"/>
  </mergeCells>
  <phoneticPr fontId="5" type="noConversion"/>
  <pageMargins left="0.7" right="0.7" top="0.57281249999999995" bottom="0.75" header="0.3" footer="0.3"/>
  <pageSetup paperSize="9" scale="46" orientation="landscape" r:id="rId1"/>
  <ignoredErrors>
    <ignoredError sqref="H5:H19" calculatedColumn="1"/>
  </ignoredErrors>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5</vt:i4>
      </vt:variant>
    </vt:vector>
  </HeadingPairs>
  <TitlesOfParts>
    <vt:vector size="6" baseType="lpstr">
      <vt:lpstr>Seg Contratacion </vt:lpstr>
      <vt:lpstr>'Seg Contratacion '!_Hlk135144095</vt:lpstr>
      <vt:lpstr>'Seg Contratacion '!_Hlk135386276</vt:lpstr>
      <vt:lpstr>'Seg Contratacion '!_Hlk194495634</vt:lpstr>
      <vt:lpstr>'Seg Contratacion '!_Hlk206831042</vt:lpstr>
      <vt:lpstr>'Seg Contratacion '!Área_de_impresión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CADEFE SAS</dc:creator>
  <cp:lastModifiedBy>Luz Mery Gaviria Lopez</cp:lastModifiedBy>
  <cp:lastPrinted>2025-10-24T18:47:40Z</cp:lastPrinted>
  <dcterms:created xsi:type="dcterms:W3CDTF">2022-09-23T20:21:20Z</dcterms:created>
  <dcterms:modified xsi:type="dcterms:W3CDTF">2026-02-04T16:04:35Z</dcterms:modified>
</cp:coreProperties>
</file>